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.xml" ContentType="application/vnd.openxmlformats-officedocument.drawing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orja.Alvarez\2018\WEB\Rali do Cocido\"/>
    </mc:Choice>
  </mc:AlternateContent>
  <bookViews>
    <workbookView xWindow="0" yWindow="0" windowWidth="23595" windowHeight="9825" tabRatio="756" xr2:uid="{00000000-000D-0000-FFFF-FFFF00000000}"/>
  </bookViews>
  <sheets>
    <sheet name=" Boletín de Inscripción " sheetId="1" r:id="rId1"/>
    <sheet name=" Derechos de Inscripción " sheetId="2" r:id="rId2"/>
    <sheet name="Exportacion" sheetId="5" r:id="rId3"/>
    <sheet name=" Datos de Organizadores " sheetId="3" r:id="rId4"/>
  </sheets>
  <definedNames>
    <definedName name="_Ind1600">' Boletín de Inscripción '!$A$45</definedName>
    <definedName name="AñoCop">' Boletín de Inscripción '!$AD$46</definedName>
    <definedName name="AñoPil">' Boletín de Inscripción '!$AD$37:$AG$37</definedName>
    <definedName name="_xlnm.Print_Area" localSheetId="0">' Boletín de Inscripción '!$B$2:$AG$178</definedName>
    <definedName name="Autonomico">' Datos de Organizadores '!$R$20</definedName>
    <definedName name="Auxiliar">' Datos de Organizadores '!$R$7</definedName>
    <definedName name="Blanco">' Datos de Organizadores '!$R$22</definedName>
    <definedName name="Categoria234">' Boletín de Inscripción '!$A$54</definedName>
    <definedName name="Clasicos">' Datos de Organizadores '!#REF!</definedName>
    <definedName name="DniCifA1">' Boletín de Inscripción '!$C$106</definedName>
    <definedName name="DniCifA2">' Boletín de Inscripción '!$I$106</definedName>
    <definedName name="DniCifAux">' Boletín de Inscripción '!$C$115</definedName>
    <definedName name="DniCifO1">' Boletín de Inscripción '!$I$115</definedName>
    <definedName name="DniCifO2">' Boletín de Inscripción '!$P$115</definedName>
    <definedName name="DniCifR1">' Boletín de Inscripción '!$P$106</definedName>
    <definedName name="DniCifR2">' Boletín de Inscripción '!$Z$106</definedName>
    <definedName name="Efectivo">' Datos de Organizadores '!$R$24</definedName>
    <definedName name="España">' Datos de Organizadores '!$R$19</definedName>
    <definedName name="Estado5">' Datos de Organizadores '!$T$12</definedName>
    <definedName name="EstadoTrofeo3">' Datos de Organizadores '!$T$10</definedName>
    <definedName name="EstadoTrofeo7">' Datos de Organizadores '!$T$15</definedName>
    <definedName name="EstadoTrofeo8">' Datos de Organizadores '!$T$16</definedName>
    <definedName name="Historicos">' Datos de Organizadores '!$R$33</definedName>
    <definedName name="Ind2RM1600">' Boletín de Inscripción '!$A$44</definedName>
    <definedName name="IndCopa">' Datos de Organizadores '!$C$20</definedName>
    <definedName name="Inicio">' Boletín de Inscripción '!$D$21</definedName>
    <definedName name="IVA">' Datos de Organizadores '!$R$23</definedName>
    <definedName name="LicenciaA1">' Boletín de Inscripción '!$C$108</definedName>
    <definedName name="LicenciaA2">' Boletín de Inscripción '!$I$108</definedName>
    <definedName name="LicenciaAux">' Boletín de Inscripción '!$C$117</definedName>
    <definedName name="LicenciaO1">' Boletín de Inscripción '!$I$117</definedName>
    <definedName name="LicenciaO2">' Boletín de Inscripción '!$P$117</definedName>
    <definedName name="LicenciaR1">' Boletín de Inscripción '!$P$108</definedName>
    <definedName name="LicenciaR2">' Boletín de Inscripción '!$Z$108</definedName>
    <definedName name="MarcaOuvreur">' Boletín de Inscripción '!$Z$111</definedName>
    <definedName name="MatriculaOuvreur">' Boletín de Inscripción '!#REF!</definedName>
    <definedName name="ModeloOuvreur">' Boletín de Inscripción '!$Z$113</definedName>
    <definedName name="NacPil">' Boletín de Inscripción '!$AD$37</definedName>
    <definedName name="NombreA1">' Boletín de Inscripción '!$C$102</definedName>
    <definedName name="NombreA2">' Boletín de Inscripción '!$I$102</definedName>
    <definedName name="NombreAux">' Boletín de Inscripción '!$C$111</definedName>
    <definedName name="NombreO1">' Boletín de Inscripción '!$I$111</definedName>
    <definedName name="NombreO2">' Boletín de Inscripción '!$P$111</definedName>
    <definedName name="NombreR1">' Boletín de Inscripción '!$P$102</definedName>
    <definedName name="NombreR2">' Boletín de Inscripción '!$Z$102</definedName>
    <definedName name="Numrallye">' Datos de Organizadores '!$R$3</definedName>
    <definedName name="Opcion">' Datos de Organizadores '!$U$4</definedName>
    <definedName name="Opcion2">' Datos de Organizadores '!$U$5</definedName>
    <definedName name="Opciones">' Boletín de Inscripción '!#REF!</definedName>
    <definedName name="Ouvreur">' Datos de Organizadores '!$R$6</definedName>
    <definedName name="Panta100">' Datos de Organizadores '!$T$35</definedName>
    <definedName name="Panta102">' Datos de Organizadores '!$T$36</definedName>
    <definedName name="PantaDiesel">' Datos de Organizadores '!$T$37</definedName>
    <definedName name="PrimerApellidoA1">' Boletín de Inscripción '!$C$104</definedName>
    <definedName name="PrimerApellidoA2">' Boletín de Inscripción '!$I$104</definedName>
    <definedName name="PrimerApellidoAux">' Boletín de Inscripción '!$C$113</definedName>
    <definedName name="PrimerApellidoO1">' Boletín de Inscripción '!$I$113</definedName>
    <definedName name="PrimerApellidoO2">' Boletín de Inscripción '!$P$113</definedName>
    <definedName name="PrimerApellidoR1">' Boletín de Inscripción '!$P$104</definedName>
    <definedName name="PrimerApellidoR2">' Boletín de Inscripción '!$Z$104</definedName>
    <definedName name="Publicidad">' Datos de Organizadores '!$R$4</definedName>
    <definedName name="RM">' Datos de Organizadores '!$R$29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'!$R$5</definedName>
    <definedName name="Tabla_Agrupaciones">' Datos de Organizadores '!$A$16:$E$39</definedName>
    <definedName name="Tabla_datos">' Datos de Organizadores '!$A$3:$Q$14</definedName>
    <definedName name="Trofeo1">' Datos de Organizadores '!$R$8</definedName>
    <definedName name="Trofeo10">' Datos de Organizadores '!$R$18</definedName>
    <definedName name="Trofeo11">' Datos de Organizadores '!$R$27</definedName>
    <definedName name="Trofeo12">' Datos de Organizadores '!$R$28</definedName>
    <definedName name="Trofeo13">' Datos de Organizadores '!$R$31</definedName>
    <definedName name="Trofeo14">' Datos de Organizadores '!$R$32</definedName>
    <definedName name="Trofeo2">' Datos de Organizadores '!$R$9</definedName>
    <definedName name="Trofeo3">' Datos de Organizadores '!$R$10</definedName>
    <definedName name="Trofeo4">' Datos de Organizadores '!$R$11</definedName>
    <definedName name="Trofeo5">' Datos de Organizadores '!$R$12</definedName>
    <definedName name="Trofeo6">' Datos de Organizadores '!$R$14</definedName>
    <definedName name="Trofeo7">' Datos de Organizadores '!$R$15</definedName>
    <definedName name="Trofeo8">' Datos de Organizadores '!$R$16</definedName>
    <definedName name="Trofeo9">' Datos de Organizadores '!$R$17</definedName>
    <definedName name="Turbo">' Datos de Organizadores '!$R$26</definedName>
    <definedName name="Valpubli">' Datos de Organizadores '!$T$4</definedName>
  </definedNames>
  <calcPr calcId="171027"/>
</workbook>
</file>

<file path=xl/calcChain.xml><?xml version="1.0" encoding="utf-8"?>
<calcChain xmlns="http://schemas.openxmlformats.org/spreadsheetml/2006/main">
  <c r="U177" i="3" l="1"/>
  <c r="U178" i="3"/>
  <c r="R3" i="3"/>
  <c r="U4" i="3"/>
  <c r="T5" i="3"/>
  <c r="U5" i="3"/>
  <c r="T6" i="3"/>
  <c r="T7" i="3"/>
  <c r="T10" i="3"/>
  <c r="T11" i="3"/>
  <c r="T12" i="3"/>
  <c r="J55" i="1" l="1"/>
  <c r="T37" i="3" l="1"/>
  <c r="T36" i="3"/>
  <c r="T35" i="3"/>
  <c r="T33" i="3"/>
  <c r="T32" i="3"/>
  <c r="T31" i="3"/>
  <c r="T28" i="3"/>
  <c r="T20" i="3"/>
  <c r="T19" i="3"/>
  <c r="T18" i="3"/>
  <c r="T17" i="3"/>
  <c r="T16" i="3"/>
  <c r="T15" i="3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R2" i="5"/>
  <c r="BQ2" i="5"/>
  <c r="BP2" i="5"/>
  <c r="BO2" i="5"/>
  <c r="BN2" i="5"/>
  <c r="BJ2" i="5"/>
  <c r="BI2" i="5"/>
  <c r="BH2" i="5"/>
  <c r="BG2" i="5"/>
  <c r="BF2" i="5"/>
  <c r="BE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E2" i="5"/>
  <c r="D2" i="5"/>
  <c r="B2" i="5"/>
  <c r="C2" i="5" s="1"/>
  <c r="A2" i="5"/>
  <c r="H25" i="2"/>
  <c r="C13" i="1" s="1"/>
  <c r="F25" i="2"/>
  <c r="D25" i="2"/>
  <c r="D24" i="2"/>
  <c r="F23" i="2"/>
  <c r="D23" i="2"/>
  <c r="D22" i="2"/>
  <c r="C7" i="1" s="1"/>
  <c r="D21" i="2"/>
  <c r="C6" i="1" s="1"/>
  <c r="B18" i="2"/>
  <c r="B3" i="1" s="1"/>
  <c r="C127" i="1" s="1"/>
  <c r="H91" i="1"/>
  <c r="U88" i="1"/>
  <c r="AE85" i="1"/>
  <c r="AA85" i="1"/>
  <c r="AE84" i="1"/>
  <c r="AA84" i="1"/>
  <c r="AE83" i="1"/>
  <c r="AA83" i="1"/>
  <c r="Q76" i="1"/>
  <c r="C76" i="1"/>
  <c r="AB53" i="1"/>
  <c r="C11" i="1" l="1"/>
  <c r="C9" i="1"/>
  <c r="C129" i="1" s="1"/>
  <c r="G2" i="5"/>
  <c r="V2" i="5"/>
  <c r="AK2" i="5"/>
  <c r="AA87" i="1"/>
  <c r="X88" i="1"/>
  <c r="AA88" i="1"/>
  <c r="AA90" i="1" l="1"/>
</calcChain>
</file>

<file path=xl/sharedStrings.xml><?xml version="1.0" encoding="utf-8"?>
<sst xmlns="http://schemas.openxmlformats.org/spreadsheetml/2006/main" count="566" uniqueCount="409">
  <si>
    <t>INDIVIDUAL</t>
  </si>
  <si>
    <t>Nombre:</t>
  </si>
  <si>
    <t>COLECTIVO</t>
  </si>
  <si>
    <t>Representante: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</si>
  <si>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</si>
  <si>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</si>
  <si>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</si>
  <si>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</si>
  <si>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</si>
  <si>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</si>
  <si>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</si>
  <si>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</si>
  <si>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OURENSE</t>
  </si>
  <si>
    <t>FAX:</t>
  </si>
  <si>
    <t>Denominación:</t>
  </si>
  <si>
    <t>PILOTO</t>
  </si>
  <si>
    <t>NIF:</t>
  </si>
  <si>
    <t>COPILOTO</t>
  </si>
  <si>
    <t>DATOS del VEHÍCULO</t>
  </si>
  <si>
    <t>Marca:</t>
  </si>
  <si>
    <t>Modelo:</t>
  </si>
  <si>
    <t>Matrícula:</t>
  </si>
  <si>
    <t>Cilindrada:</t>
  </si>
  <si>
    <t>Grupo</t>
  </si>
  <si>
    <t>Clase</t>
  </si>
  <si>
    <t>DERECHOS de INSCRIPCIÓN</t>
  </si>
  <si>
    <t>Sin publicidad facultativa</t>
  </si>
  <si>
    <t>Con publicidad facultativa</t>
  </si>
  <si>
    <t>OTROS DERECHOS</t>
  </si>
  <si>
    <t>- Derechos de Inscripción</t>
  </si>
  <si>
    <t>TOTAL DERECHOS</t>
  </si>
  <si>
    <t>Concepto</t>
  </si>
  <si>
    <t>Importe</t>
  </si>
  <si>
    <t>IMPORTES DE LOS DERECHOS</t>
  </si>
  <si>
    <t>ASISTENCIAS, REPOSTAJE Y OUVREURS</t>
  </si>
  <si>
    <t>ASISTENCIA 1</t>
  </si>
  <si>
    <t>ASISTENCIA 2</t>
  </si>
  <si>
    <t>REPOSTAJE 1</t>
  </si>
  <si>
    <t>REPOSTAJE 2</t>
  </si>
  <si>
    <t>1er. Apellido:</t>
  </si>
  <si>
    <t>JEFE de EQUIPO</t>
  </si>
  <si>
    <t>Conceptos</t>
  </si>
  <si>
    <t>Nº Entrada</t>
  </si>
  <si>
    <t>Fecha:</t>
  </si>
  <si>
    <t>Hora:</t>
  </si>
  <si>
    <t>ESCUDERIA OURENSE</t>
  </si>
  <si>
    <t>Teléfono</t>
  </si>
  <si>
    <t>e_mail</t>
  </si>
  <si>
    <t>Fecha y hora de recepción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</si>
  <si>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</si>
  <si>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</si>
  <si>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</si>
  <si>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</si>
  <si>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</si>
  <si>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</si>
  <si>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</si>
  <si>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</si>
  <si>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</si>
  <si>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</si>
  <si>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</si>
  <si>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PONTEVEDRA</t>
  </si>
  <si>
    <t>ASTURIAS</t>
  </si>
  <si>
    <t>FERROL</t>
  </si>
  <si>
    <t>ESCUDERÍA VILLA DE LLANES</t>
  </si>
  <si>
    <t>Posada Herrera, 1</t>
  </si>
  <si>
    <t>LLANES</t>
  </si>
  <si>
    <t>985 400 522</t>
  </si>
  <si>
    <t>985 403 142</t>
  </si>
  <si>
    <t>Avda. de los Castros, 137 bajo</t>
  </si>
  <si>
    <t>SANTANDER</t>
  </si>
  <si>
    <t>942 341 768</t>
  </si>
  <si>
    <t>942 336 190</t>
  </si>
  <si>
    <t>AUTOMOVIL CLUB PRINCIPADO DE ASTURIAS</t>
  </si>
  <si>
    <t>OVIEDO</t>
  </si>
  <si>
    <t>El 1er. Conductor</t>
  </si>
  <si>
    <t>El Copiloto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</si>
  <si>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</si>
  <si>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</si>
  <si>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</si>
  <si>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</si>
  <si>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>Guarde esta solicitud de inscripción una vez rellenada, pues la misma le servirá para cualquier rallye del Campeonato de España 2007 simplemente con seleccionar la prueba en cuestión y evitando el tener que rellenar nuevamente aquellos datos personales o del vehículo que no hayan sufrido modificaciones  de  una prueba a otra.</t>
  </si>
  <si>
    <t xml:space="preserve"> </t>
  </si>
  <si>
    <t>Derechos de inscripción</t>
  </si>
  <si>
    <t>Con publicidad</t>
  </si>
  <si>
    <t>Sin publicidad</t>
  </si>
  <si>
    <t>Shakedown</t>
  </si>
  <si>
    <t>Ouvreur</t>
  </si>
  <si>
    <t>Auxiliar</t>
  </si>
  <si>
    <t>Numrallye</t>
  </si>
  <si>
    <t>Publicidad</t>
  </si>
  <si>
    <t>Trofeo1</t>
  </si>
  <si>
    <t>Trofeo2</t>
  </si>
  <si>
    <t>Trofeo3</t>
  </si>
  <si>
    <t>Trofeo4</t>
  </si>
  <si>
    <t>Trofeo6</t>
  </si>
  <si>
    <t>España</t>
  </si>
  <si>
    <t>Autonomico</t>
  </si>
  <si>
    <t>Efectivo</t>
  </si>
  <si>
    <t>Club</t>
  </si>
  <si>
    <t>C. Postal</t>
  </si>
  <si>
    <t>DERECHOS DE INSCRIPCIÓN</t>
  </si>
  <si>
    <t>PLACAS DE JEFE DE EQUIPO O VEHÍCULO AUXILIAR ASISTENCIA</t>
  </si>
  <si>
    <t>Organizador</t>
  </si>
  <si>
    <t>Derechos</t>
  </si>
  <si>
    <t>CUENTA PARA TRANSFERENCIA INSCRIPCIONES</t>
  </si>
  <si>
    <t>DATOS DE LOS DERECHOS DE INSCRIPCIÓN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</si>
  <si>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</si>
  <si>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</si>
  <si>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</si>
  <si>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</si>
  <si>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</si>
  <si>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</si>
  <si>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</si>
  <si>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</si>
  <si>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</si>
  <si>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</si>
  <si>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</si>
  <si>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</si>
  <si>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</si>
  <si>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</si>
  <si>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</si>
  <si>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</si>
  <si>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</si>
  <si>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</si>
  <si>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</si>
  <si>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</si>
  <si>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</si>
  <si>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</si>
  <si>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</si>
  <si>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</si>
  <si>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</si>
  <si>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</si>
  <si>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</si>
  <si>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</si>
  <si>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</si>
  <si>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</si>
  <si>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</si>
  <si>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</si>
  <si>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</si>
  <si>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</si>
  <si>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</si>
  <si>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</si>
  <si>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</si>
  <si>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</si>
  <si>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</si>
  <si>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</si>
  <si>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</si>
  <si>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</si>
  <si>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</si>
  <si>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</si>
  <si>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</si>
  <si>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</si>
  <si>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</si>
  <si>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</si>
  <si>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</si>
  <si>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</si>
  <si>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</si>
  <si>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</si>
  <si>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</si>
  <si>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</si>
  <si>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</si>
  <si>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</si>
  <si>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</si>
  <si>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</si>
  <si>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</si>
  <si>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</si>
  <si>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</si>
  <si>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</si>
  <si>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</si>
  <si>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</si>
  <si>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</si>
  <si>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</si>
  <si>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</si>
  <si>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</si>
  <si>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</si>
  <si>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</si>
  <si>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</si>
  <si>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</si>
  <si>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</si>
  <si>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</si>
  <si>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</si>
  <si>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</si>
  <si>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</si>
  <si>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</si>
  <si>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</si>
  <si>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</si>
  <si>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</si>
  <si>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</si>
  <si>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</si>
  <si>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</si>
  <si>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</si>
  <si>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</si>
  <si>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</si>
  <si>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</si>
  <si>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</si>
  <si>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</si>
  <si>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</si>
  <si>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</si>
  <si>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</si>
  <si>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</si>
  <si>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</si>
  <si>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</si>
  <si>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</si>
  <si>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</si>
  <si>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</si>
  <si>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</si>
  <si>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</si>
  <si>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</si>
  <si>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</si>
  <si>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</si>
  <si>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</si>
  <si>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</si>
  <si>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</si>
  <si>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</si>
  <si>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</si>
  <si>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</si>
  <si>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</si>
  <si>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</si>
  <si>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</si>
  <si>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</si>
  <si>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Placa de Auxiliar</t>
  </si>
  <si>
    <t>- Placa de Auxiliar</t>
  </si>
  <si>
    <t xml:space="preserve">  C. Postal:</t>
  </si>
  <si>
    <t xml:space="preserve">  Localidad:</t>
  </si>
  <si>
    <t xml:space="preserve">  Dirección:</t>
  </si>
  <si>
    <t xml:space="preserve">  Nombre:</t>
  </si>
  <si>
    <t xml:space="preserve">  NIF / CIF:</t>
  </si>
  <si>
    <t>IMPORTE de DERECHOS a PAGAR</t>
  </si>
  <si>
    <t>CLUB DEPORTIVO PEÑUCAS</t>
  </si>
  <si>
    <t>Parque San Lázaro, 12-5º dcha</t>
  </si>
  <si>
    <t>32003</t>
  </si>
  <si>
    <t>ESCUDERÍA AUTOMOVILÍSTICA FERROL</t>
  </si>
  <si>
    <t>15406</t>
  </si>
  <si>
    <t>A CORUÑA</t>
  </si>
  <si>
    <t>CORDOBA</t>
  </si>
  <si>
    <t>Trofeo7</t>
  </si>
  <si>
    <t>Trofeo8</t>
  </si>
  <si>
    <t>Trofeo9</t>
  </si>
  <si>
    <t>Trofeo10</t>
  </si>
  <si>
    <t>Trofeo5</t>
  </si>
  <si>
    <t>IVA</t>
  </si>
  <si>
    <t>Turbo</t>
  </si>
  <si>
    <t>Cilindrada corregida:</t>
  </si>
  <si>
    <t>Trofeo11</t>
  </si>
  <si>
    <t>Trofeo12</t>
  </si>
  <si>
    <t>Nº Rallye</t>
  </si>
  <si>
    <t>Trofeo13</t>
  </si>
  <si>
    <t>Trofeo14</t>
  </si>
  <si>
    <t>Historicos</t>
  </si>
  <si>
    <t>SITUACIÓN DE LOS DATOS SOLICITADOS EN LA FICHA DE HOMOLOGACIÓN</t>
  </si>
  <si>
    <t>Turboalimentado</t>
  </si>
  <si>
    <t xml:space="preserve">   FORMA DE PAGO</t>
  </si>
  <si>
    <t xml:space="preserve">   Datos para expedición de la factura de los derechos:</t>
  </si>
  <si>
    <t>En Efectivo</t>
  </si>
  <si>
    <t>Por Transferencia</t>
  </si>
  <si>
    <t>1º Apellido:</t>
  </si>
  <si>
    <t xml:space="preserve">  Relación, si procede, de los equipos con los que desea compartir asistencia o que la ubicación sea contigua:</t>
  </si>
  <si>
    <t>RACE - Circuíto del Jarama</t>
  </si>
  <si>
    <t>28700</t>
  </si>
  <si>
    <t>S. SEBASTIAN DE LOS REYES</t>
  </si>
  <si>
    <t>MADRID</t>
  </si>
  <si>
    <t>916 570 875</t>
  </si>
  <si>
    <t>916 522 744</t>
  </si>
  <si>
    <t>Panta100</t>
  </si>
  <si>
    <t>Panta102</t>
  </si>
  <si>
    <t>PantaDiesel</t>
  </si>
  <si>
    <t>PANTA ST (100 octanos)</t>
  </si>
  <si>
    <t xml:space="preserve">      PANTAMAX (102 OCTANOS)</t>
  </si>
  <si>
    <t xml:space="preserve"> DIESEL Perfomance</t>
  </si>
  <si>
    <t>litros</t>
  </si>
  <si>
    <t>Teléfono FIJO:</t>
  </si>
  <si>
    <t xml:space="preserve">  Nombre y apellidos del Piloto:</t>
  </si>
  <si>
    <t xml:space="preserve">  Nombre y apellidos del Copiloto:</t>
  </si>
  <si>
    <t>AUTOMOVIL CLUB DE CÓRDOBA</t>
  </si>
  <si>
    <t>INSCRIPCION AL SHAKEDONW</t>
  </si>
  <si>
    <t>Categoría 1</t>
  </si>
  <si>
    <t>Categoría 2</t>
  </si>
  <si>
    <t>Categoría 3</t>
  </si>
  <si>
    <t>Medidas:</t>
  </si>
  <si>
    <t>Medidas</t>
  </si>
  <si>
    <t>Vehículo ASISTENCIA 1</t>
  </si>
  <si>
    <t>Vehículo ASISTENCIA 2</t>
  </si>
  <si>
    <t>Vehículo JEFE de EQUIPO</t>
  </si>
  <si>
    <t>988 236 312</t>
  </si>
  <si>
    <t>638 984 610</t>
  </si>
  <si>
    <t>Autovía A-1, Km 28</t>
  </si>
  <si>
    <t xml:space="preserve">  Tipo de Vehículo:</t>
  </si>
  <si>
    <t xml:space="preserve">  Categoría:</t>
  </si>
  <si>
    <t xml:space="preserve">  Ficha Homologación:</t>
  </si>
  <si>
    <t>Ruedas motrices</t>
  </si>
  <si>
    <t>RM</t>
  </si>
  <si>
    <t>Campeonatos, Copas y Trofeos de España</t>
  </si>
  <si>
    <t>Copas y Trofeos Monomarca</t>
  </si>
  <si>
    <t>Año nacimiento</t>
  </si>
  <si>
    <t>- Inscripción Shakedown</t>
  </si>
  <si>
    <t>ALQUILER GPS</t>
  </si>
  <si>
    <t>IVA %</t>
  </si>
  <si>
    <t>Base</t>
  </si>
  <si>
    <t>CAMPEONATOS, COPAS Y TROFEOS</t>
  </si>
  <si>
    <t>Avda. Castelao s/n - Casa del Deporte (Aptdo. Correos 114)</t>
  </si>
  <si>
    <t>N+</t>
  </si>
  <si>
    <t>N</t>
  </si>
  <si>
    <t>R5</t>
  </si>
  <si>
    <t>R4</t>
  </si>
  <si>
    <t>R3T</t>
  </si>
  <si>
    <t>R3</t>
  </si>
  <si>
    <t>R3D</t>
  </si>
  <si>
    <t>R1</t>
  </si>
  <si>
    <t>Categoría 4</t>
  </si>
  <si>
    <t>inscripciones@escuderiaferrol.com
www.escuderiaferrol.com</t>
  </si>
  <si>
    <t>Plaza Montañeros Vetusta, Local 3</t>
  </si>
  <si>
    <t>984 182 083</t>
  </si>
  <si>
    <t>984 281 556</t>
  </si>
  <si>
    <t>secretaria@rallyellanes.com
www.rallyellanes.com</t>
  </si>
  <si>
    <t>secretaria@jarama.org
www.jarama.org</t>
  </si>
  <si>
    <t>ESCUDERIA VILLA DE ADEJE</t>
  </si>
  <si>
    <t>VILLA DE ADEJE</t>
  </si>
  <si>
    <t>TENERIFE</t>
  </si>
  <si>
    <r>
      <t xml:space="preserve">Campeonato de España                                                               </t>
    </r>
    <r>
      <rPr>
        <b/>
        <sz val="18"/>
        <rFont val="Tahoma"/>
        <family val="2"/>
      </rPr>
      <t>Rallyes de Asfalto 2015</t>
    </r>
  </si>
  <si>
    <t>[S2000(1.6Turbo)] RRC</t>
  </si>
  <si>
    <t>[R-GT] RGT</t>
  </si>
  <si>
    <t>[S2000 (2.0 atm.)] S2.0</t>
  </si>
  <si>
    <t>[GT Rallye] GTR</t>
  </si>
  <si>
    <t>[Nacional 1] N1</t>
  </si>
  <si>
    <t>[S1600] S1.6</t>
  </si>
  <si>
    <t>[S1600 RFE de A] S1.6N</t>
  </si>
  <si>
    <t>R2</t>
  </si>
  <si>
    <t>[Nacional 2] N2</t>
  </si>
  <si>
    <t>[Históricos] H</t>
  </si>
  <si>
    <t>[N (2RM) &lt; año 2010] N2RM</t>
  </si>
  <si>
    <t xml:space="preserve">[Nacional 3] N3 </t>
  </si>
  <si>
    <t>[Monomarca rallye] MR</t>
  </si>
  <si>
    <t>38670</t>
  </si>
  <si>
    <t>rally@rallyislascanarias.com
www.rallyislascanarias.com</t>
  </si>
  <si>
    <t>secretaria@rallyeourense.es 
www.rallyeourense.es</t>
  </si>
  <si>
    <t>escuderiavilladeadeje@gmail.com
www.rallyevilladeadeje.com</t>
  </si>
  <si>
    <t>Trofeo de España de vehículos 2RM</t>
  </si>
  <si>
    <t>Trofeo de España de veh. GTRallye y R-GT FIA</t>
  </si>
  <si>
    <t>Trofeo de España de vehículos R5 FIA</t>
  </si>
  <si>
    <t>Trofeo de España de vehículos R4</t>
  </si>
  <si>
    <t>Trofeo de España de vehículos R3</t>
  </si>
  <si>
    <t xml:space="preserve"> Trofeo de España de vehículos R1</t>
  </si>
  <si>
    <t xml:space="preserve"> Trofeo de España de veh. Nacional 2 (N2)</t>
  </si>
  <si>
    <t xml:space="preserve"> Trofeo de España de veh. Nacional 3 (N3)</t>
  </si>
  <si>
    <t xml:space="preserve">Organizador </t>
  </si>
  <si>
    <t>Reservado Organizador</t>
  </si>
  <si>
    <t>DATOS del EQUIPO</t>
  </si>
  <si>
    <t>Copa de España vehículos FIA</t>
  </si>
  <si>
    <t>Copa Suzuki Swift</t>
  </si>
  <si>
    <t xml:space="preserve"> Trofeo de España Femenino</t>
  </si>
  <si>
    <t>Piloto</t>
  </si>
  <si>
    <t>Copiloto</t>
  </si>
  <si>
    <t>Distancias / Alergias</t>
  </si>
  <si>
    <t>[Nacional 5] N5</t>
  </si>
  <si>
    <t xml:space="preserve">secretaria@rallyesierramorena.com
www.rallyesierramorena.com
PAGO INSCRIPCIONES: BANCO: CAJASUR
IBAN / BIC : ES46 0237 0185 30 9167768341
</t>
  </si>
  <si>
    <t>C/ Pio XII, nº 18</t>
  </si>
  <si>
    <t xml:space="preserve">14009 </t>
  </si>
  <si>
    <t>39005</t>
  </si>
  <si>
    <t>CLUB DEPORTIVO TODO SPORT</t>
  </si>
  <si>
    <t>Pepe García Fajardo, 14, Duplex 18</t>
  </si>
  <si>
    <t>35012</t>
  </si>
  <si>
    <t>LAS PALMAS</t>
  </si>
  <si>
    <t>GRAN CANARIA</t>
  </si>
  <si>
    <t>Avda. Pablo Mayor, 5- Pabellón Municipal de Deportes)</t>
  </si>
  <si>
    <t>680 944696</t>
  </si>
  <si>
    <t>secretaria@acpa.es
www.rallyprincesa.com</t>
  </si>
  <si>
    <t>AUTOMOVIL CLUB AIA</t>
  </si>
  <si>
    <t>Plaza Armando Santacreu, 15 Bajo</t>
  </si>
  <si>
    <t>ALCOY</t>
  </si>
  <si>
    <t>ALICANTE</t>
  </si>
  <si>
    <t>secretaria@acaia.es
www.rallyelanucia.com</t>
  </si>
  <si>
    <t>Campo de Feira Novo s/n</t>
  </si>
  <si>
    <t xml:space="preserve">36500 </t>
  </si>
  <si>
    <t>erb@escuderiariasbaixas.org
www.rallyeriasbaixas.com</t>
  </si>
  <si>
    <t xml:space="preserve">secretaria@rallyesantander.com
www.rallyesantander.comm
Banco:  Santander - Cuenta: ES47 0049 5405 7629 1609 671
</t>
  </si>
  <si>
    <t xml:space="preserve"> Trofeo de España de pilotos Junior(&gt;1.1.95)</t>
  </si>
  <si>
    <t xml:space="preserve"> Trofeo de España de copilotos Junior (&gt;1.1.95)</t>
  </si>
  <si>
    <t>R4 KIT</t>
  </si>
  <si>
    <t>[A&lt;1600] turboalimentado</t>
  </si>
  <si>
    <t>A &gt; 1600 y &lt; 2000 atmosférico</t>
  </si>
  <si>
    <t>r4 kit</t>
  </si>
  <si>
    <t>Categoria 1</t>
  </si>
  <si>
    <t>Rallye Sierra Morena</t>
  </si>
  <si>
    <t xml:space="preserve">38 Rallye Santander Cantabria
</t>
  </si>
  <si>
    <t xml:space="preserve">42 Rallye Islas Canarias
</t>
  </si>
  <si>
    <t xml:space="preserve">XXVIII Rallye Villa de Adeje
</t>
  </si>
  <si>
    <t xml:space="preserve">51 Rallye  Ourense  Termal
</t>
  </si>
  <si>
    <t xml:space="preserve">49 Rallye de Ferrol
</t>
  </si>
  <si>
    <t xml:space="preserve">55 Rallye Príncesa de Asturias - Ciudad de Oviedo
</t>
  </si>
  <si>
    <t xml:space="preserve">42 Rallye Villa de Llanes
</t>
  </si>
  <si>
    <t>24 Rallye Mediterráneo - La Nucia. Trofeo Costa Blanca</t>
  </si>
  <si>
    <t xml:space="preserve">IX Rallye Comunidad de Madrid- RACE
</t>
  </si>
  <si>
    <t>24  Rali Do Cocido
16-17 MARZO 2018</t>
  </si>
  <si>
    <t>ESCUDERIA LALÍN-DEZA</t>
  </si>
  <si>
    <t xml:space="preserve">LALÍN </t>
  </si>
  <si>
    <t xml:space="preserve">escuderia@ralidococido.com
www.ralidococido.com
Pago inscripciones:  ABANCA ES23 2080 5101 4530 4000 2441
</t>
  </si>
  <si>
    <t>CONCURSANTE</t>
  </si>
  <si>
    <t>El concursante</t>
  </si>
  <si>
    <t>TROFEO DISCICLÍN</t>
  </si>
  <si>
    <t>Copa Suzuki Swift Júnior</t>
  </si>
  <si>
    <t>Teléfono MÓVIL:</t>
  </si>
  <si>
    <t>e-mail:</t>
  </si>
  <si>
    <t>NO SERÁN ACEPTADAS las inscripciones a las que le falte alguno de los datos anteriores. Además, y con carácter OBLIGATORIO, debe adjuntarse al Boletín, una fotocopia de la primera página de la Ficha de Homologación del vehículo donde se recoge el número de la ficha y la cilindrada del mismo.</t>
  </si>
  <si>
    <t xml:space="preserve"> Trofeo de España de vehículos N</t>
  </si>
  <si>
    <t xml:space="preserve"> Trofeo de España de competidores colectivos</t>
  </si>
  <si>
    <t>Trofeo de España de Vehículos R2</t>
  </si>
  <si>
    <t>DATOS MÉDICOS DE INTERÉS</t>
  </si>
  <si>
    <r>
      <t xml:space="preserve">Esta es la hoja que se debe de adjuntar tanto para los vehículos de Grupo </t>
    </r>
    <r>
      <rPr>
        <b/>
        <sz val="9"/>
        <rFont val="Tahoma"/>
        <family val="2"/>
      </rPr>
      <t>N</t>
    </r>
    <r>
      <rPr>
        <sz val="9"/>
        <rFont val="Tahoma"/>
        <family val="2"/>
      </rPr>
      <t xml:space="preserve"> como para los de Grupo </t>
    </r>
    <r>
      <rPr>
        <b/>
        <sz val="9"/>
        <rFont val="Tahoma"/>
        <family val="2"/>
      </rPr>
      <t>A</t>
    </r>
    <r>
      <rPr>
        <sz val="9"/>
        <rFont val="Tahoma"/>
        <family val="2"/>
      </rPr>
      <t xml:space="preserve"> puesto que en ella aparecen los datos solicitados tanto en lo que respecta al nº de la Ficha de Homologación como a la cilindrada (la nominal corresponde a la real del vehículo y la corregida es la resultante de mulltiplicar la real por el factor corrector de los vehículos turboalimentados, [1,7 para los vehículos de gasolina y 1,5 para los vehículos diésel])</t>
    </r>
  </si>
  <si>
    <t>SOLICITUD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</si>
</sst>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\ \ @"/>
    <numFmt numFmtId="165" formatCode="\ @"/>
    <numFmt numFmtId="166" formatCode="#,##0.00\ &quot;€&quot;"/>
    <numFmt numFmtId="167" formatCode="#,##0.00\ \€\ "/>
    <numFmt numFmtId="168" formatCode="#,##0.00\ "/>
    <numFmt numFmtId="169" formatCode="\ \ \ @"/>
    <numFmt numFmtId="170" formatCode="hh:mm;@"/>
    <numFmt numFmtId="171" formatCode="#,##0.#\ \c\c"/>
  </numFmts>
  <fonts count="67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color indexed="12"/>
      <name val="Arial"/>
      <family val="2"/>
    </font>
    <font>
      <b/>
      <sz val="20"/>
      <color indexed="9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7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1"/>
      <color indexed="10"/>
      <name val="Tahoma"/>
      <family val="2"/>
    </font>
    <font>
      <b/>
      <sz val="12"/>
      <color indexed="12"/>
      <name val="Tahoma"/>
      <family val="2"/>
    </font>
    <font>
      <b/>
      <sz val="11"/>
      <color indexed="10"/>
      <name val="Calibri"/>
      <family val="2"/>
    </font>
    <font>
      <b/>
      <sz val="11"/>
      <color indexed="12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Tahoma"/>
      <family val="2"/>
    </font>
    <font>
      <sz val="7"/>
      <color indexed="63"/>
      <name val="Tahoma"/>
      <family val="2"/>
    </font>
    <font>
      <sz val="9"/>
      <color theme="0"/>
      <name val="Tahoma"/>
      <family val="2"/>
    </font>
    <font>
      <sz val="8"/>
      <color theme="0"/>
      <name val="Tahoma"/>
      <family val="2"/>
    </font>
    <font>
      <sz val="8"/>
      <color rgb="FF0000FF"/>
      <name val="Tahoma"/>
      <family val="2"/>
    </font>
    <font>
      <sz val="9.5"/>
      <name val="Tahoma"/>
      <family val="2"/>
    </font>
    <font>
      <sz val="9"/>
      <name val="Webdings"/>
      <family val="1"/>
      <charset val="2"/>
    </font>
    <font>
      <sz val="8"/>
      <color rgb="FF000000"/>
      <name val="Tahoma"/>
      <family val="2"/>
    </font>
    <font>
      <sz val="9"/>
      <color rgb="FFFF0000"/>
      <name val="Tahoma"/>
      <family val="2"/>
    </font>
    <font>
      <b/>
      <sz val="9"/>
      <color rgb="FFC00000"/>
      <name val="Tahoma"/>
      <family val="2"/>
    </font>
    <font>
      <b/>
      <sz val="11"/>
      <color theme="0"/>
      <name val="Tahoma"/>
      <family val="2"/>
    </font>
    <font>
      <b/>
      <sz val="8"/>
      <name val="Calibri"/>
      <family val="2"/>
      <scheme val="minor"/>
    </font>
    <font>
      <b/>
      <sz val="12"/>
      <color theme="0"/>
      <name val="Tahoma"/>
      <family val="2"/>
    </font>
    <font>
      <b/>
      <sz val="11"/>
      <color rgb="FFC00000"/>
      <name val="Tahoma"/>
      <family val="2"/>
    </font>
    <font>
      <sz val="12"/>
      <name val="Century"/>
      <family val="1"/>
    </font>
    <font>
      <b/>
      <sz val="16"/>
      <color rgb="FF00206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0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4" fontId="6" fillId="0" borderId="3" xfId="0" quotePrefix="1" applyNumberFormat="1" applyFont="1" applyBorder="1" applyAlignment="1" applyProtection="1">
      <alignment horizontal="center" vertical="center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vertical="center"/>
      <protection hidden="1"/>
    </xf>
    <xf numFmtId="165" fontId="1" fillId="0" borderId="11" xfId="0" applyNumberFormat="1" applyFont="1" applyBorder="1" applyAlignment="1" applyProtection="1">
      <alignment vertical="center"/>
      <protection hidden="1"/>
    </xf>
    <xf numFmtId="165" fontId="1" fillId="0" borderId="14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164" fontId="4" fillId="0" borderId="16" xfId="0" applyNumberFormat="1" applyFont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quotePrefix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64" fontId="4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vertical="center"/>
      <protection hidden="1"/>
    </xf>
    <xf numFmtId="165" fontId="1" fillId="0" borderId="11" xfId="0" applyNumberFormat="1" applyFont="1" applyFill="1" applyBorder="1" applyAlignment="1" applyProtection="1">
      <alignment vertical="center"/>
      <protection hidden="1"/>
    </xf>
    <xf numFmtId="165" fontId="1" fillId="0" borderId="14" xfId="0" applyNumberFormat="1" applyFont="1" applyFill="1" applyBorder="1" applyAlignment="1" applyProtection="1">
      <alignment vertical="center"/>
      <protection hidden="1"/>
    </xf>
    <xf numFmtId="164" fontId="4" fillId="0" borderId="20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164" fontId="4" fillId="0" borderId="15" xfId="0" applyNumberFormat="1" applyFont="1" applyFill="1" applyBorder="1" applyAlignment="1" applyProtection="1">
      <alignment vertical="center"/>
      <protection hidden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8" xfId="0" applyFont="1" applyFill="1" applyBorder="1" applyAlignment="1" applyProtection="1">
      <alignment vertical="center"/>
      <protection hidden="1"/>
    </xf>
    <xf numFmtId="0" fontId="1" fillId="3" borderId="22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168" fontId="6" fillId="0" borderId="2" xfId="0" applyNumberFormat="1" applyFont="1" applyBorder="1" applyAlignment="1" applyProtection="1">
      <alignment horizontal="center" vertical="center"/>
      <protection locked="0"/>
    </xf>
    <xf numFmtId="168" fontId="6" fillId="0" borderId="3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7" fillId="4" borderId="0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center" vertical="center"/>
    </xf>
    <xf numFmtId="165" fontId="28" fillId="2" borderId="1" xfId="0" applyNumberFormat="1" applyFont="1" applyFill="1" applyBorder="1" applyAlignment="1" applyProtection="1">
      <alignment vertical="center"/>
    </xf>
    <xf numFmtId="165" fontId="27" fillId="2" borderId="1" xfId="0" applyNumberFormat="1" applyFont="1" applyFill="1" applyBorder="1" applyAlignment="1" applyProtection="1">
      <alignment vertical="center"/>
    </xf>
    <xf numFmtId="165" fontId="32" fillId="4" borderId="1" xfId="0" applyNumberFormat="1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164" fontId="4" fillId="0" borderId="23" xfId="0" applyNumberFormat="1" applyFont="1" applyBorder="1" applyAlignment="1" applyProtection="1">
      <alignment vertical="center"/>
      <protection hidden="1"/>
    </xf>
    <xf numFmtId="0" fontId="25" fillId="0" borderId="0" xfId="0" applyFont="1"/>
    <xf numFmtId="0" fontId="36" fillId="0" borderId="0" xfId="0" applyFont="1"/>
    <xf numFmtId="14" fontId="36" fillId="0" borderId="0" xfId="0" applyNumberFormat="1" applyFont="1"/>
    <xf numFmtId="170" fontId="36" fillId="0" borderId="0" xfId="0" applyNumberFormat="1" applyFont="1"/>
    <xf numFmtId="20" fontId="36" fillId="0" borderId="0" xfId="0" applyNumberFormat="1" applyFont="1"/>
    <xf numFmtId="1" fontId="36" fillId="0" borderId="0" xfId="0" applyNumberFormat="1" applyFont="1"/>
    <xf numFmtId="0" fontId="36" fillId="0" borderId="0" xfId="0" quotePrefix="1" applyFont="1"/>
    <xf numFmtId="49" fontId="39" fillId="0" borderId="24" xfId="0" applyNumberFormat="1" applyFont="1" applyFill="1" applyBorder="1" applyAlignment="1" applyProtection="1">
      <alignment horizontal="center" vertical="center"/>
      <protection locked="0"/>
    </xf>
    <xf numFmtId="49" fontId="39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5" fillId="0" borderId="1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9" fillId="3" borderId="0" xfId="0" applyFont="1" applyFill="1" applyBorder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1" fillId="6" borderId="6" xfId="0" applyFont="1" applyFill="1" applyBorder="1" applyAlignment="1" applyProtection="1">
      <alignment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hidden="1"/>
    </xf>
    <xf numFmtId="164" fontId="13" fillId="0" borderId="22" xfId="0" applyNumberFormat="1" applyFont="1" applyBorder="1" applyAlignment="1" applyProtection="1">
      <alignment horizontal="left" vertical="center"/>
      <protection hidden="1"/>
    </xf>
    <xf numFmtId="164" fontId="13" fillId="0" borderId="6" xfId="0" applyNumberFormat="1" applyFont="1" applyBorder="1" applyAlignment="1" applyProtection="1">
      <alignment horizontal="left" vertical="center"/>
      <protection hidden="1"/>
    </xf>
    <xf numFmtId="164" fontId="13" fillId="0" borderId="5" xfId="0" applyNumberFormat="1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41" fillId="0" borderId="11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8" fillId="3" borderId="22" xfId="0" applyFont="1" applyFill="1" applyBorder="1" applyAlignment="1" applyProtection="1">
      <alignment vertical="center"/>
      <protection hidden="1"/>
    </xf>
    <xf numFmtId="0" fontId="23" fillId="3" borderId="27" xfId="0" applyFont="1" applyFill="1" applyBorder="1" applyAlignment="1" applyProtection="1">
      <alignment vertical="center"/>
      <protection hidden="1"/>
    </xf>
    <xf numFmtId="0" fontId="34" fillId="3" borderId="27" xfId="0" applyFont="1" applyFill="1" applyBorder="1" applyAlignment="1" applyProtection="1">
      <alignment horizontal="right" vertical="center"/>
      <protection hidden="1"/>
    </xf>
    <xf numFmtId="0" fontId="34" fillId="3" borderId="27" xfId="0" applyFont="1" applyFill="1" applyBorder="1" applyAlignment="1" applyProtection="1">
      <alignment vertical="center"/>
      <protection hidden="1"/>
    </xf>
    <xf numFmtId="0" fontId="33" fillId="3" borderId="27" xfId="0" applyFont="1" applyFill="1" applyBorder="1" applyAlignment="1" applyProtection="1">
      <alignment vertical="center"/>
      <protection hidden="1"/>
    </xf>
    <xf numFmtId="0" fontId="1" fillId="3" borderId="27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3" borderId="18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164" fontId="4" fillId="0" borderId="20" xfId="0" applyNumberFormat="1" applyFont="1" applyBorder="1" applyAlignment="1" applyProtection="1">
      <alignment vertical="center"/>
      <protection hidden="1"/>
    </xf>
    <xf numFmtId="164" fontId="13" fillId="0" borderId="18" xfId="0" applyNumberFormat="1" applyFont="1" applyBorder="1" applyAlignment="1" applyProtection="1">
      <alignment vertical="top"/>
      <protection hidden="1"/>
    </xf>
    <xf numFmtId="165" fontId="1" fillId="0" borderId="0" xfId="0" applyNumberFormat="1" applyFont="1" applyBorder="1" applyAlignment="1" applyProtection="1">
      <alignment vertical="center"/>
      <protection hidden="1"/>
    </xf>
    <xf numFmtId="0" fontId="1" fillId="3" borderId="28" xfId="0" applyFont="1" applyFill="1" applyBorder="1" applyAlignment="1" applyProtection="1">
      <alignment vertical="center"/>
      <protection hidden="1"/>
    </xf>
    <xf numFmtId="0" fontId="42" fillId="5" borderId="0" xfId="0" applyFont="1" applyFill="1" applyAlignment="1" applyProtection="1">
      <alignment vertical="center"/>
      <protection hidden="1"/>
    </xf>
    <xf numFmtId="0" fontId="42" fillId="3" borderId="0" xfId="0" applyFont="1" applyFill="1" applyAlignment="1" applyProtection="1">
      <alignment vertical="center"/>
      <protection hidden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vertical="center" wrapText="1"/>
      <protection locked="0"/>
    </xf>
    <xf numFmtId="0" fontId="1" fillId="3" borderId="29" xfId="0" applyFont="1" applyFill="1" applyBorder="1" applyAlignment="1" applyProtection="1">
      <alignment vertical="center"/>
      <protection hidden="1"/>
    </xf>
    <xf numFmtId="0" fontId="1" fillId="3" borderId="30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40" fillId="0" borderId="0" xfId="0" quotePrefix="1" applyFont="1" applyBorder="1" applyAlignment="1" applyProtection="1">
      <alignment vertical="center"/>
      <protection hidden="1"/>
    </xf>
    <xf numFmtId="0" fontId="40" fillId="0" borderId="6" xfId="0" quotePrefix="1" applyFont="1" applyBorder="1" applyAlignment="1" applyProtection="1">
      <alignment vertical="center"/>
      <protection hidden="1"/>
    </xf>
    <xf numFmtId="3" fontId="6" fillId="0" borderId="0" xfId="0" applyNumberFormat="1" applyFont="1" applyAlignment="1">
      <alignment horizontal="center" vertical="center"/>
    </xf>
    <xf numFmtId="49" fontId="6" fillId="0" borderId="0" xfId="0" quotePrefix="1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 wrapText="1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quotePrefix="1" applyFont="1" applyFill="1" applyAlignment="1" applyProtection="1">
      <alignment vertical="center"/>
      <protection hidden="1"/>
    </xf>
    <xf numFmtId="166" fontId="14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41" fillId="0" borderId="11" xfId="0" applyFont="1" applyBorder="1" applyAlignment="1" applyProtection="1">
      <alignment horizontal="right" vertical="center" wrapText="1"/>
      <protection hidden="1"/>
    </xf>
    <xf numFmtId="0" fontId="51" fillId="3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6" fillId="3" borderId="0" xfId="0" applyFont="1" applyFill="1" applyAlignment="1" applyProtection="1">
      <alignment horizontal="left"/>
      <protection hidden="1"/>
    </xf>
    <xf numFmtId="0" fontId="57" fillId="0" borderId="0" xfId="0" quotePrefix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/>
    <xf numFmtId="0" fontId="7" fillId="0" borderId="18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top"/>
      <protection hidden="1"/>
    </xf>
    <xf numFmtId="0" fontId="6" fillId="0" borderId="5" xfId="0" quotePrefix="1" applyFont="1" applyBorder="1" applyAlignment="1" applyProtection="1">
      <alignment horizontal="right" vertical="top"/>
      <protection hidden="1"/>
    </xf>
    <xf numFmtId="0" fontId="57" fillId="0" borderId="5" xfId="0" quotePrefix="1" applyFont="1" applyBorder="1" applyAlignment="1" applyProtection="1">
      <alignment horizontal="right" vertical="top"/>
      <protection hidden="1"/>
    </xf>
    <xf numFmtId="0" fontId="1" fillId="0" borderId="5" xfId="0" applyFont="1" applyFill="1" applyBorder="1" applyAlignment="1" applyProtection="1">
      <alignment horizontal="right" vertical="top"/>
      <protection hidden="1"/>
    </xf>
    <xf numFmtId="0" fontId="7" fillId="0" borderId="5" xfId="0" applyFont="1" applyBorder="1" applyAlignment="1" applyProtection="1">
      <alignment horizontal="right" vertical="top"/>
      <protection hidden="1"/>
    </xf>
    <xf numFmtId="0" fontId="1" fillId="0" borderId="17" xfId="0" applyFont="1" applyBorder="1" applyAlignment="1" applyProtection="1">
      <alignment horizontal="right" vertical="top"/>
      <protection hidden="1"/>
    </xf>
    <xf numFmtId="0" fontId="57" fillId="0" borderId="6" xfId="0" quotePrefix="1" applyFont="1" applyBorder="1" applyAlignment="1" applyProtection="1">
      <alignment horizontal="center" vertical="center"/>
      <protection hidden="1"/>
    </xf>
    <xf numFmtId="0" fontId="15" fillId="0" borderId="3" xfId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hidden="1"/>
    </xf>
    <xf numFmtId="0" fontId="46" fillId="0" borderId="0" xfId="2" applyFont="1" applyFill="1" applyAlignment="1">
      <alignment horizontal="center" vertical="center"/>
    </xf>
    <xf numFmtId="0" fontId="4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168" fontId="6" fillId="0" borderId="4" xfId="0" applyNumberFormat="1" applyFont="1" applyBorder="1" applyAlignment="1" applyProtection="1">
      <alignment horizontal="center" vertical="center"/>
      <protection locked="0"/>
    </xf>
    <xf numFmtId="0" fontId="59" fillId="3" borderId="0" xfId="0" applyFont="1" applyFill="1" applyBorder="1" applyAlignment="1" applyProtection="1">
      <alignment vertical="center"/>
      <protection hidden="1"/>
    </xf>
    <xf numFmtId="0" fontId="8" fillId="3" borderId="18" xfId="0" applyNumberFormat="1" applyFont="1" applyFill="1" applyBorder="1" applyAlignment="1" applyProtection="1">
      <alignment vertical="center"/>
      <protection hidden="1"/>
    </xf>
    <xf numFmtId="0" fontId="53" fillId="3" borderId="0" xfId="0" applyFont="1" applyFill="1" applyBorder="1" applyAlignment="1" applyProtection="1">
      <alignment vertical="center"/>
      <protection hidden="1"/>
    </xf>
    <xf numFmtId="0" fontId="53" fillId="3" borderId="0" xfId="0" applyFont="1" applyFill="1" applyBorder="1" applyAlignment="1" applyProtection="1">
      <alignment horizontal="right" vertical="center"/>
      <protection hidden="1"/>
    </xf>
    <xf numFmtId="171" fontId="54" fillId="3" borderId="0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3" fillId="5" borderId="0" xfId="0" applyFont="1" applyFill="1" applyBorder="1" applyAlignment="1" applyProtection="1">
      <alignment vertical="center"/>
      <protection hidden="1"/>
    </xf>
    <xf numFmtId="0" fontId="52" fillId="0" borderId="0" xfId="0" applyFont="1" applyBorder="1" applyAlignment="1" applyProtection="1">
      <alignment horizontal="center" wrapText="1"/>
      <protection hidden="1"/>
    </xf>
    <xf numFmtId="49" fontId="6" fillId="0" borderId="0" xfId="0" applyNumberFormat="1" applyFont="1" applyAlignment="1">
      <alignment vertical="center"/>
    </xf>
    <xf numFmtId="0" fontId="1" fillId="0" borderId="7" xfId="0" applyFont="1" applyFill="1" applyBorder="1" applyAlignment="1" applyProtection="1">
      <alignment vertical="top"/>
      <protection hidden="1"/>
    </xf>
    <xf numFmtId="0" fontId="1" fillId="0" borderId="8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164" fontId="4" fillId="0" borderId="0" xfId="0" applyNumberFormat="1" applyFont="1" applyBorder="1" applyAlignment="1" applyProtection="1">
      <alignment vertical="top"/>
      <protection hidden="1"/>
    </xf>
    <xf numFmtId="0" fontId="1" fillId="0" borderId="10" xfId="0" applyFont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33" fillId="0" borderId="18" xfId="0" applyFont="1" applyBorder="1" applyAlignment="1" applyProtection="1">
      <alignment horizontal="center" vertical="center" wrapText="1"/>
      <protection hidden="1"/>
    </xf>
    <xf numFmtId="0" fontId="42" fillId="3" borderId="28" xfId="0" applyFont="1" applyFill="1" applyBorder="1" applyAlignment="1" applyProtection="1">
      <alignment vertical="center"/>
      <protection hidden="1"/>
    </xf>
    <xf numFmtId="0" fontId="42" fillId="3" borderId="33" xfId="0" applyFont="1" applyFill="1" applyBorder="1" applyAlignment="1" applyProtection="1">
      <alignment vertical="center"/>
      <protection hidden="1"/>
    </xf>
    <xf numFmtId="0" fontId="1" fillId="3" borderId="32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 wrapText="1"/>
    </xf>
    <xf numFmtId="0" fontId="15" fillId="0" borderId="0" xfId="1" applyFont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 wrapText="1"/>
      <protection locked="0"/>
    </xf>
    <xf numFmtId="0" fontId="15" fillId="0" borderId="47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168" fontId="6" fillId="0" borderId="21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 vertical="center"/>
    </xf>
    <xf numFmtId="0" fontId="1" fillId="0" borderId="16" xfId="0" applyFont="1" applyBorder="1" applyAlignment="1" applyProtection="1">
      <alignment vertical="center"/>
      <protection hidden="1"/>
    </xf>
    <xf numFmtId="0" fontId="61" fillId="11" borderId="0" xfId="0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left" vertical="center"/>
      <protection hidden="1"/>
    </xf>
    <xf numFmtId="0" fontId="1" fillId="3" borderId="28" xfId="0" applyFont="1" applyFill="1" applyBorder="1" applyAlignment="1" applyProtection="1">
      <alignment horizontal="left" vertical="center"/>
      <protection hidden="1"/>
    </xf>
    <xf numFmtId="0" fontId="1" fillId="3" borderId="33" xfId="0" applyFont="1" applyFill="1" applyBorder="1" applyAlignment="1" applyProtection="1">
      <alignment horizontal="left" vertical="center"/>
      <protection hidden="1"/>
    </xf>
    <xf numFmtId="164" fontId="13" fillId="0" borderId="26" xfId="0" applyNumberFormat="1" applyFont="1" applyBorder="1" applyAlignment="1" applyProtection="1">
      <alignment horizontal="left" vertical="center"/>
      <protection locked="0" hidden="1"/>
    </xf>
    <xf numFmtId="164" fontId="13" fillId="0" borderId="18" xfId="0" applyNumberFormat="1" applyFont="1" applyBorder="1" applyAlignment="1" applyProtection="1">
      <alignment horizontal="left" vertical="center"/>
      <protection locked="0" hidden="1"/>
    </xf>
    <xf numFmtId="164" fontId="13" fillId="0" borderId="19" xfId="0" applyNumberFormat="1" applyFont="1" applyBorder="1" applyAlignment="1" applyProtection="1">
      <alignment horizontal="left" vertical="center"/>
      <protection locked="0" hidden="1"/>
    </xf>
    <xf numFmtId="164" fontId="13" fillId="15" borderId="29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0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0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" fillId="3" borderId="7" xfId="0" applyFont="1" applyFill="1" applyBorder="1" applyAlignment="1" applyProtection="1">
      <alignment horizontal="justify" vertical="center" wrapText="1"/>
      <protection hidden="1"/>
    </xf>
    <xf numFmtId="0" fontId="1" fillId="3" borderId="0" xfId="0" applyFont="1" applyFill="1" applyBorder="1" applyAlignment="1" applyProtection="1">
      <alignment horizontal="justify" vertical="center" wrapText="1"/>
      <protection hidden="1"/>
    </xf>
    <xf numFmtId="0" fontId="45" fillId="0" borderId="0" xfId="0" applyFont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62" fillId="0" borderId="7" xfId="0" applyFont="1" applyBorder="1" applyAlignment="1" applyProtection="1">
      <alignment horizontal="left" vertical="center" wrapText="1"/>
      <protection hidden="1"/>
    </xf>
    <xf numFmtId="0" fontId="62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0" borderId="22" xfId="0" applyNumberFormat="1" applyFont="1" applyBorder="1" applyAlignment="1" applyProtection="1">
      <alignment horizontal="left" vertical="center"/>
      <protection locked="0" hidden="1"/>
    </xf>
    <xf numFmtId="164" fontId="4" fillId="0" borderId="20" xfId="0" applyNumberFormat="1" applyFont="1" applyBorder="1" applyAlignment="1" applyProtection="1">
      <alignment horizontal="left" vertical="center"/>
      <protection hidden="1"/>
    </xf>
    <xf numFmtId="164" fontId="4" fillId="0" borderId="11" xfId="0" applyNumberFormat="1" applyFont="1" applyBorder="1" applyAlignment="1" applyProtection="1">
      <alignment horizontal="left"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hidden="1"/>
    </xf>
    <xf numFmtId="164" fontId="13" fillId="0" borderId="18" xfId="0" applyNumberFormat="1" applyFont="1" applyBorder="1" applyAlignment="1" applyProtection="1">
      <alignment horizontal="left" vertical="center"/>
      <protection hidden="1"/>
    </xf>
    <xf numFmtId="164" fontId="13" fillId="0" borderId="22" xfId="0" applyNumberFormat="1" applyFont="1" applyBorder="1" applyAlignment="1" applyProtection="1">
      <alignment horizontal="left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locked="0" hidden="1"/>
    </xf>
    <xf numFmtId="0" fontId="13" fillId="0" borderId="30" xfId="0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Fill="1" applyBorder="1" applyAlignment="1" applyProtection="1">
      <alignment horizontal="center" vertical="center"/>
      <protection locked="0"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Border="1" applyAlignment="1" applyProtection="1">
      <alignment horizontal="left" vertical="center"/>
      <protection hidden="1"/>
    </xf>
    <xf numFmtId="164" fontId="4" fillId="0" borderId="12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10" xfId="0" applyFont="1" applyBorder="1" applyAlignment="1" applyProtection="1">
      <alignment horizontal="left" vertical="center"/>
      <protection locked="0" hidden="1"/>
    </xf>
    <xf numFmtId="9" fontId="4" fillId="0" borderId="0" xfId="0" applyNumberFormat="1" applyFont="1" applyFill="1" applyAlignment="1" applyProtection="1">
      <alignment horizontal="right" vertical="center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0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164" fontId="13" fillId="15" borderId="3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29" xfId="0" applyNumberFormat="1" applyFont="1" applyBorder="1" applyAlignment="1" applyProtection="1">
      <alignment horizontal="left" vertical="center"/>
      <protection locked="0" hidden="1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left" vertical="center"/>
      <protection hidden="1"/>
    </xf>
    <xf numFmtId="164" fontId="4" fillId="0" borderId="7" xfId="0" applyNumberFormat="1" applyFont="1" applyBorder="1" applyAlignment="1" applyProtection="1">
      <alignment horizontal="left" vertical="center"/>
      <protection hidden="1"/>
    </xf>
    <xf numFmtId="164" fontId="4" fillId="0" borderId="9" xfId="0" applyNumberFormat="1" applyFont="1" applyBorder="1" applyAlignment="1" applyProtection="1">
      <alignment horizontal="left" vertical="center"/>
      <protection hidden="1"/>
    </xf>
    <xf numFmtId="49" fontId="4" fillId="0" borderId="13" xfId="0" applyNumberFormat="1" applyFont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left" vertical="center"/>
      <protection hidden="1"/>
    </xf>
    <xf numFmtId="0" fontId="13" fillId="0" borderId="30" xfId="0" applyFont="1" applyBorder="1" applyAlignment="1" applyProtection="1">
      <alignment horizontal="left" vertical="center"/>
      <protection locked="0" hidden="1"/>
    </xf>
    <xf numFmtId="0" fontId="3" fillId="3" borderId="32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33" xfId="0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left" vertical="center" wrapText="1"/>
      <protection locked="0" hidden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 applyProtection="1">
      <alignment horizontal="center" vertical="center"/>
      <protection hidden="1"/>
    </xf>
    <xf numFmtId="0" fontId="11" fillId="11" borderId="28" xfId="0" applyFont="1" applyFill="1" applyBorder="1" applyAlignment="1" applyProtection="1">
      <alignment horizontal="center" vertical="center"/>
      <protection hidden="1"/>
    </xf>
    <xf numFmtId="0" fontId="11" fillId="11" borderId="33" xfId="0" applyFont="1" applyFill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left" vertical="center"/>
      <protection locked="0"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hidden="1"/>
    </xf>
    <xf numFmtId="164" fontId="13" fillId="0" borderId="30" xfId="0" applyNumberFormat="1" applyFont="1" applyBorder="1" applyAlignment="1" applyProtection="1">
      <alignment horizontal="left" vertical="center"/>
      <protection hidden="1"/>
    </xf>
    <xf numFmtId="164" fontId="13" fillId="0" borderId="35" xfId="0" applyNumberFormat="1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top"/>
      <protection hidden="1"/>
    </xf>
    <xf numFmtId="0" fontId="6" fillId="0" borderId="31" xfId="0" applyFont="1" applyBorder="1" applyAlignment="1" applyProtection="1">
      <alignment horizontal="left" vertical="top"/>
      <protection hidden="1"/>
    </xf>
    <xf numFmtId="164" fontId="48" fillId="0" borderId="16" xfId="0" applyNumberFormat="1" applyFont="1" applyBorder="1" applyAlignment="1" applyProtection="1">
      <alignment horizontal="left"/>
      <protection hidden="1"/>
    </xf>
    <xf numFmtId="0" fontId="49" fillId="0" borderId="7" xfId="0" applyFont="1" applyBorder="1"/>
    <xf numFmtId="0" fontId="49" fillId="0" borderId="9" xfId="0" applyFont="1" applyBorder="1"/>
    <xf numFmtId="14" fontId="4" fillId="0" borderId="34" xfId="0" applyNumberFormat="1" applyFont="1" applyBorder="1" applyAlignment="1" applyProtection="1">
      <alignment horizontal="center" vertical="center"/>
      <protection hidden="1"/>
    </xf>
    <xf numFmtId="14" fontId="4" fillId="0" borderId="30" xfId="0" applyNumberFormat="1" applyFont="1" applyBorder="1" applyAlignment="1" applyProtection="1">
      <alignment horizontal="center" vertical="center"/>
      <protection hidden="1"/>
    </xf>
    <xf numFmtId="14" fontId="4" fillId="0" borderId="31" xfId="0" applyNumberFormat="1" applyFont="1" applyBorder="1" applyAlignment="1" applyProtection="1">
      <alignment horizontal="center" vertical="center"/>
      <protection hidden="1"/>
    </xf>
    <xf numFmtId="14" fontId="4" fillId="0" borderId="39" xfId="0" applyNumberFormat="1" applyFont="1" applyBorder="1" applyAlignment="1" applyProtection="1">
      <alignment horizontal="center" vertical="center"/>
      <protection hidden="1"/>
    </xf>
    <xf numFmtId="14" fontId="4" fillId="0" borderId="40" xfId="0" applyNumberFormat="1" applyFont="1" applyBorder="1" applyAlignment="1" applyProtection="1">
      <alignment horizontal="center" vertical="center"/>
      <protection hidden="1"/>
    </xf>
    <xf numFmtId="14" fontId="4" fillId="0" borderId="41" xfId="0" applyNumberFormat="1" applyFont="1" applyBorder="1" applyAlignment="1" applyProtection="1">
      <alignment horizontal="center" vertical="center"/>
      <protection hidden="1"/>
    </xf>
    <xf numFmtId="164" fontId="48" fillId="0" borderId="5" xfId="0" applyNumberFormat="1" applyFont="1" applyBorder="1" applyAlignment="1" applyProtection="1">
      <alignment horizontal="left" vertical="center"/>
      <protection hidden="1"/>
    </xf>
    <xf numFmtId="164" fontId="48" fillId="0" borderId="0" xfId="0" applyNumberFormat="1" applyFont="1" applyBorder="1" applyAlignment="1" applyProtection="1">
      <alignment horizontal="left" vertical="center"/>
      <protection hidden="1"/>
    </xf>
    <xf numFmtId="164" fontId="48" fillId="0" borderId="6" xfId="0" applyNumberFormat="1" applyFont="1" applyBorder="1" applyAlignment="1" applyProtection="1">
      <alignment horizontal="left" vertical="center"/>
      <protection hidden="1"/>
    </xf>
    <xf numFmtId="0" fontId="60" fillId="13" borderId="45" xfId="0" applyFont="1" applyFill="1" applyBorder="1" applyAlignment="1" applyProtection="1">
      <alignment horizontal="center" vertical="center" textRotation="90"/>
      <protection hidden="1"/>
    </xf>
    <xf numFmtId="0" fontId="60" fillId="13" borderId="46" xfId="0" applyFont="1" applyFill="1" applyBorder="1" applyAlignment="1" applyProtection="1">
      <alignment horizontal="center" vertical="center" textRotation="90"/>
      <protection hidden="1"/>
    </xf>
    <xf numFmtId="0" fontId="60" fillId="13" borderId="47" xfId="0" applyFont="1" applyFill="1" applyBorder="1" applyAlignment="1" applyProtection="1">
      <alignment horizontal="center" vertical="center" textRotation="90"/>
      <protection hidden="1"/>
    </xf>
    <xf numFmtId="165" fontId="13" fillId="0" borderId="29" xfId="0" applyNumberFormat="1" applyFont="1" applyBorder="1" applyAlignment="1" applyProtection="1">
      <alignment horizontal="left" vertical="center"/>
      <protection locked="0" hidden="1"/>
    </xf>
    <xf numFmtId="165" fontId="13" fillId="0" borderId="30" xfId="0" applyNumberFormat="1" applyFont="1" applyBorder="1" applyAlignment="1" applyProtection="1">
      <alignment horizontal="left" vertical="center"/>
      <protection locked="0" hidden="1"/>
    </xf>
    <xf numFmtId="165" fontId="13" fillId="0" borderId="31" xfId="0" applyNumberFormat="1" applyFont="1" applyBorder="1" applyAlignment="1" applyProtection="1">
      <alignment horizontal="left" vertical="center"/>
      <protection locked="0"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 applyProtection="1">
      <alignment horizontal="center" vertical="center"/>
      <protection hidden="1"/>
    </xf>
    <xf numFmtId="49" fontId="4" fillId="0" borderId="14" xfId="0" applyNumberFormat="1" applyFont="1" applyFill="1" applyBorder="1" applyAlignment="1" applyProtection="1">
      <alignment horizontal="center" vertical="center"/>
      <protection hidden="1"/>
    </xf>
    <xf numFmtId="14" fontId="43" fillId="0" borderId="30" xfId="0" applyNumberFormat="1" applyFont="1" applyBorder="1" applyAlignment="1" applyProtection="1">
      <alignment horizontal="center" vertical="center"/>
      <protection locked="0" hidden="1"/>
    </xf>
    <xf numFmtId="14" fontId="43" fillId="0" borderId="35" xfId="0" applyNumberFormat="1" applyFont="1" applyBorder="1" applyAlignment="1" applyProtection="1">
      <alignment horizontal="center" vertical="center"/>
      <protection locked="0" hidden="1"/>
    </xf>
    <xf numFmtId="14" fontId="43" fillId="0" borderId="40" xfId="0" applyNumberFormat="1" applyFont="1" applyBorder="1" applyAlignment="1" applyProtection="1">
      <alignment horizontal="center" vertical="center"/>
      <protection locked="0" hidden="1"/>
    </xf>
    <xf numFmtId="14" fontId="43" fillId="0" borderId="48" xfId="0" applyNumberFormat="1" applyFont="1" applyBorder="1" applyAlignment="1" applyProtection="1">
      <alignment horizontal="center" vertical="center"/>
      <protection locked="0" hidden="1"/>
    </xf>
    <xf numFmtId="20" fontId="31" fillId="0" borderId="40" xfId="0" applyNumberFormat="1" applyFont="1" applyBorder="1" applyAlignment="1" applyProtection="1">
      <alignment horizontal="center" vertical="center"/>
      <protection locked="0" hidden="1"/>
    </xf>
    <xf numFmtId="20" fontId="31" fillId="0" borderId="48" xfId="0" applyNumberFormat="1" applyFont="1" applyBorder="1" applyAlignment="1" applyProtection="1">
      <alignment horizontal="center" vertical="center"/>
      <protection locked="0" hidden="1"/>
    </xf>
    <xf numFmtId="20" fontId="31" fillId="0" borderId="43" xfId="0" applyNumberFormat="1" applyFont="1" applyBorder="1" applyAlignment="1" applyProtection="1">
      <alignment horizontal="center" vertical="center"/>
      <protection locked="0" hidden="1"/>
    </xf>
    <xf numFmtId="20" fontId="31" fillId="0" borderId="49" xfId="0" applyNumberFormat="1" applyFont="1" applyBorder="1" applyAlignment="1" applyProtection="1">
      <alignment horizontal="center" vertical="center"/>
      <protection locked="0" hidden="1"/>
    </xf>
    <xf numFmtId="164" fontId="50" fillId="0" borderId="5" xfId="0" applyNumberFormat="1" applyFont="1" applyBorder="1" applyAlignment="1" applyProtection="1">
      <alignment horizontal="left" vertical="top" wrapText="1"/>
      <protection hidden="1"/>
    </xf>
    <xf numFmtId="164" fontId="50" fillId="0" borderId="0" xfId="0" applyNumberFormat="1" applyFont="1" applyBorder="1" applyAlignment="1" applyProtection="1">
      <alignment horizontal="left" vertical="top" wrapText="1"/>
      <protection hidden="1"/>
    </xf>
    <xf numFmtId="164" fontId="50" fillId="0" borderId="6" xfId="0" applyNumberFormat="1" applyFont="1" applyBorder="1" applyAlignment="1" applyProtection="1">
      <alignment horizontal="left" vertical="top" wrapText="1"/>
      <protection hidden="1"/>
    </xf>
    <xf numFmtId="164" fontId="50" fillId="0" borderId="17" xfId="0" applyNumberFormat="1" applyFont="1" applyBorder="1" applyAlignment="1" applyProtection="1">
      <alignment horizontal="left" vertical="top" wrapText="1"/>
      <protection hidden="1"/>
    </xf>
    <xf numFmtId="164" fontId="50" fillId="0" borderId="18" xfId="0" applyNumberFormat="1" applyFont="1" applyBorder="1" applyAlignment="1" applyProtection="1">
      <alignment horizontal="left" vertical="top" wrapText="1"/>
      <protection hidden="1"/>
    </xf>
    <xf numFmtId="164" fontId="50" fillId="0" borderId="22" xfId="0" applyNumberFormat="1" applyFont="1" applyBorder="1" applyAlignment="1" applyProtection="1">
      <alignment horizontal="left" vertical="top" wrapText="1"/>
      <protection hidden="1"/>
    </xf>
    <xf numFmtId="0" fontId="64" fillId="13" borderId="32" xfId="0" applyFont="1" applyFill="1" applyBorder="1" applyAlignment="1" applyProtection="1">
      <alignment horizontal="center" vertical="center"/>
      <protection hidden="1"/>
    </xf>
    <xf numFmtId="0" fontId="64" fillId="13" borderId="28" xfId="0" applyFont="1" applyFill="1" applyBorder="1" applyAlignment="1" applyProtection="1">
      <alignment horizontal="center" vertical="center"/>
      <protection hidden="1"/>
    </xf>
    <xf numFmtId="0" fontId="64" fillId="13" borderId="33" xfId="0" applyFont="1" applyFill="1" applyBorder="1" applyAlignment="1" applyProtection="1">
      <alignment horizontal="center" vertical="center"/>
      <protection hidden="1"/>
    </xf>
    <xf numFmtId="164" fontId="49" fillId="0" borderId="5" xfId="0" applyNumberFormat="1" applyFont="1" applyBorder="1" applyAlignment="1" applyProtection="1">
      <alignment horizontal="left" vertical="center"/>
      <protection hidden="1"/>
    </xf>
    <xf numFmtId="164" fontId="49" fillId="0" borderId="0" xfId="0" applyNumberFormat="1" applyFont="1" applyBorder="1" applyAlignment="1" applyProtection="1">
      <alignment horizontal="left" vertical="center"/>
      <protection hidden="1"/>
    </xf>
    <xf numFmtId="164" fontId="49" fillId="0" borderId="6" xfId="0" applyNumberFormat="1" applyFont="1" applyBorder="1" applyAlignment="1" applyProtection="1">
      <alignment horizontal="left" vertical="center"/>
      <protection hidden="1"/>
    </xf>
    <xf numFmtId="14" fontId="4" fillId="0" borderId="16" xfId="0" applyNumberFormat="1" applyFont="1" applyBorder="1" applyAlignment="1" applyProtection="1">
      <alignment horizontal="center" vertical="center"/>
      <protection hidden="1"/>
    </xf>
    <xf numFmtId="14" fontId="4" fillId="0" borderId="7" xfId="0" applyNumberFormat="1" applyFont="1" applyBorder="1" applyAlignment="1" applyProtection="1">
      <alignment horizontal="center" vertical="center"/>
      <protection hidden="1"/>
    </xf>
    <xf numFmtId="14" fontId="4" fillId="0" borderId="9" xfId="0" applyNumberFormat="1" applyFont="1" applyBorder="1" applyAlignment="1" applyProtection="1">
      <alignment horizontal="center" vertical="center"/>
      <protection hidden="1"/>
    </xf>
    <xf numFmtId="14" fontId="4" fillId="0" borderId="17" xfId="0" applyNumberFormat="1" applyFont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14" fontId="4" fillId="0" borderId="22" xfId="0" applyNumberFormat="1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47" fillId="0" borderId="29" xfId="0" applyFont="1" applyFill="1" applyBorder="1" applyAlignment="1" applyProtection="1">
      <alignment horizontal="center" vertical="center" wrapText="1"/>
      <protection hidden="1"/>
    </xf>
    <xf numFmtId="0" fontId="47" fillId="0" borderId="30" xfId="0" applyFont="1" applyFill="1" applyBorder="1" applyAlignment="1" applyProtection="1">
      <alignment horizontal="center" vertical="center" wrapText="1"/>
      <protection hidden="1"/>
    </xf>
    <xf numFmtId="0" fontId="47" fillId="0" borderId="31" xfId="0" applyFont="1" applyFill="1" applyBorder="1" applyAlignment="1" applyProtection="1">
      <alignment horizontal="center" vertical="center" wrapText="1"/>
      <protection hidden="1"/>
    </xf>
    <xf numFmtId="49" fontId="47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166" fontId="55" fillId="0" borderId="0" xfId="0" applyNumberFormat="1" applyFont="1" applyFill="1" applyAlignment="1" applyProtection="1">
      <alignment horizontal="right" vertical="center"/>
      <protection hidden="1"/>
    </xf>
    <xf numFmtId="0" fontId="55" fillId="0" borderId="0" xfId="0" applyFont="1" applyFill="1" applyAlignment="1" applyProtection="1">
      <alignment horizontal="right" vertical="center"/>
      <protection hidden="1"/>
    </xf>
    <xf numFmtId="166" fontId="14" fillId="0" borderId="0" xfId="0" applyNumberFormat="1" applyFont="1" applyFill="1" applyBorder="1" applyAlignment="1" applyProtection="1">
      <alignment horizontal="right" vertical="center"/>
      <protection hidden="1"/>
    </xf>
    <xf numFmtId="166" fontId="14" fillId="0" borderId="69" xfId="0" applyNumberFormat="1" applyFont="1" applyFill="1" applyBorder="1" applyAlignment="1" applyProtection="1">
      <alignment horizontal="right" vertical="center"/>
      <protection hidden="1"/>
    </xf>
    <xf numFmtId="9" fontId="55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164" fontId="4" fillId="0" borderId="16" xfId="0" applyNumberFormat="1" applyFont="1" applyBorder="1" applyAlignment="1" applyProtection="1">
      <alignment horizontal="left" vertical="center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center" vertical="center"/>
      <protection locked="0" hidden="1"/>
    </xf>
    <xf numFmtId="0" fontId="14" fillId="0" borderId="30" xfId="0" applyFont="1" applyBorder="1" applyAlignment="1" applyProtection="1">
      <alignment horizontal="center" vertical="center"/>
      <protection locked="0" hidden="1"/>
    </xf>
    <xf numFmtId="0" fontId="14" fillId="0" borderId="31" xfId="0" applyFont="1" applyBorder="1" applyAlignment="1" applyProtection="1">
      <alignment horizontal="center" vertical="center"/>
      <protection locked="0" hidden="1"/>
    </xf>
    <xf numFmtId="171" fontId="13" fillId="0" borderId="29" xfId="0" applyNumberFormat="1" applyFont="1" applyBorder="1" applyAlignment="1" applyProtection="1">
      <alignment horizontal="center" vertical="center"/>
      <protection locked="0" hidden="1"/>
    </xf>
    <xf numFmtId="171" fontId="13" fillId="0" borderId="30" xfId="0" applyNumberFormat="1" applyFont="1" applyBorder="1" applyAlignment="1" applyProtection="1">
      <alignment horizontal="center" vertical="center"/>
      <protection locked="0" hidden="1"/>
    </xf>
    <xf numFmtId="171" fontId="13" fillId="0" borderId="31" xfId="0" applyNumberFormat="1" applyFont="1" applyBorder="1" applyAlignment="1" applyProtection="1">
      <alignment horizontal="center" vertical="center"/>
      <protection locked="0" hidden="1"/>
    </xf>
    <xf numFmtId="0" fontId="63" fillId="12" borderId="5" xfId="0" applyFont="1" applyFill="1" applyBorder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63" fillId="12" borderId="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69" xfId="0" applyFont="1" applyBorder="1" applyAlignment="1" applyProtection="1">
      <alignment horizontal="left" vertical="center"/>
      <protection hidden="1"/>
    </xf>
    <xf numFmtId="166" fontId="10" fillId="0" borderId="18" xfId="0" applyNumberFormat="1" applyFont="1" applyFill="1" applyBorder="1" applyAlignment="1" applyProtection="1">
      <alignment horizontal="right" vertical="center"/>
      <protection hidden="1"/>
    </xf>
    <xf numFmtId="0" fontId="52" fillId="0" borderId="0" xfId="0" applyFont="1" applyBorder="1" applyAlignment="1" applyProtection="1">
      <alignment horizontal="center" wrapText="1"/>
      <protection hidden="1"/>
    </xf>
    <xf numFmtId="0" fontId="52" fillId="0" borderId="18" xfId="0" applyFont="1" applyBorder="1" applyAlignment="1" applyProtection="1">
      <alignment horizontal="center" wrapText="1"/>
      <protection hidden="1"/>
    </xf>
    <xf numFmtId="3" fontId="13" fillId="0" borderId="30" xfId="0" applyNumberFormat="1" applyFont="1" applyBorder="1" applyAlignment="1" applyProtection="1">
      <alignment horizontal="center" vertical="center"/>
      <protection locked="0" hidden="1"/>
    </xf>
    <xf numFmtId="171" fontId="13" fillId="0" borderId="29" xfId="0" applyNumberFormat="1" applyFont="1" applyBorder="1" applyAlignment="1" applyProtection="1">
      <alignment horizontal="center" vertical="center"/>
      <protection hidden="1"/>
    </xf>
    <xf numFmtId="171" fontId="13" fillId="0" borderId="30" xfId="0" applyNumberFormat="1" applyFont="1" applyBorder="1" applyAlignment="1" applyProtection="1">
      <alignment horizontal="center" vertical="center"/>
      <protection hidden="1"/>
    </xf>
    <xf numFmtId="171" fontId="13" fillId="0" borderId="35" xfId="0" applyNumberFormat="1" applyFont="1" applyBorder="1" applyAlignment="1" applyProtection="1">
      <alignment horizontal="center" vertical="center"/>
      <protection hidden="1"/>
    </xf>
    <xf numFmtId="0" fontId="63" fillId="14" borderId="7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center" vertical="center" wrapText="1"/>
      <protection hidden="1"/>
    </xf>
    <xf numFmtId="0" fontId="66" fillId="0" borderId="6" xfId="0" applyFont="1" applyFill="1" applyBorder="1" applyAlignment="1" applyProtection="1">
      <alignment horizontal="center" vertical="center" wrapText="1"/>
      <protection hidden="1"/>
    </xf>
    <xf numFmtId="0" fontId="6" fillId="13" borderId="18" xfId="0" applyFont="1" applyFill="1" applyBorder="1" applyAlignment="1" applyProtection="1">
      <alignment horizontal="center" vertical="center"/>
      <protection hidden="1"/>
    </xf>
    <xf numFmtId="14" fontId="6" fillId="13" borderId="0" xfId="0" applyNumberFormat="1" applyFont="1" applyFill="1" applyBorder="1" applyAlignment="1" applyProtection="1">
      <alignment horizontal="center" vertical="center"/>
      <protection hidden="1"/>
    </xf>
    <xf numFmtId="14" fontId="6" fillId="13" borderId="18" xfId="0" applyNumberFormat="1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64" fontId="4" fillId="0" borderId="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" fontId="37" fillId="0" borderId="5" xfId="0" applyNumberFormat="1" applyFont="1" applyBorder="1" applyAlignment="1" applyProtection="1">
      <alignment horizontal="center" vertical="center"/>
      <protection locked="0" hidden="1"/>
    </xf>
    <xf numFmtId="1" fontId="37" fillId="0" borderId="0" xfId="0" applyNumberFormat="1" applyFont="1" applyBorder="1" applyAlignment="1" applyProtection="1">
      <alignment horizontal="center" vertical="center"/>
      <protection locked="0" hidden="1"/>
    </xf>
    <xf numFmtId="1" fontId="37" fillId="0" borderId="6" xfId="0" applyNumberFormat="1" applyFont="1" applyBorder="1" applyAlignment="1" applyProtection="1">
      <alignment horizontal="center" vertical="center"/>
      <protection locked="0" hidden="1"/>
    </xf>
    <xf numFmtId="1" fontId="37" fillId="0" borderId="17" xfId="0" applyNumberFormat="1" applyFont="1" applyBorder="1" applyAlignment="1" applyProtection="1">
      <alignment horizontal="center" vertical="center"/>
      <protection locked="0" hidden="1"/>
    </xf>
    <xf numFmtId="1" fontId="37" fillId="0" borderId="18" xfId="0" applyNumberFormat="1" applyFont="1" applyBorder="1" applyAlignment="1" applyProtection="1">
      <alignment horizontal="center" vertical="center"/>
      <protection locked="0" hidden="1"/>
    </xf>
    <xf numFmtId="1" fontId="37" fillId="0" borderId="22" xfId="0" applyNumberFormat="1" applyFont="1" applyBorder="1" applyAlignment="1" applyProtection="1">
      <alignment horizontal="center" vertical="center"/>
      <protection locked="0"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19" fillId="3" borderId="22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2" fillId="4" borderId="51" xfId="0" applyFont="1" applyFill="1" applyBorder="1" applyAlignment="1" applyProtection="1">
      <alignment horizontal="center" vertical="center"/>
    </xf>
    <xf numFmtId="0" fontId="12" fillId="4" borderId="52" xfId="0" applyFont="1" applyFill="1" applyBorder="1" applyAlignment="1" applyProtection="1">
      <alignment horizontal="center" vertical="center"/>
    </xf>
    <xf numFmtId="0" fontId="12" fillId="4" borderId="53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left" vertical="center" wrapText="1"/>
    </xf>
    <xf numFmtId="0" fontId="6" fillId="8" borderId="11" xfId="0" applyFont="1" applyFill="1" applyBorder="1" applyAlignment="1" applyProtection="1">
      <alignment horizontal="left" vertical="center" wrapText="1"/>
    </xf>
    <xf numFmtId="0" fontId="6" fillId="8" borderId="54" xfId="0" applyFont="1" applyFill="1" applyBorder="1" applyAlignment="1" applyProtection="1">
      <alignment horizontal="left" vertical="center" wrapText="1"/>
    </xf>
    <xf numFmtId="0" fontId="6" fillId="8" borderId="29" xfId="0" applyFont="1" applyFill="1" applyBorder="1" applyAlignment="1" applyProtection="1">
      <alignment horizontal="left" vertical="center" wrapText="1"/>
    </xf>
    <xf numFmtId="0" fontId="6" fillId="8" borderId="30" xfId="0" applyFont="1" applyFill="1" applyBorder="1" applyAlignment="1" applyProtection="1">
      <alignment horizontal="left" vertical="center" wrapText="1"/>
    </xf>
    <xf numFmtId="0" fontId="6" fillId="8" borderId="55" xfId="0" applyFont="1" applyFill="1" applyBorder="1" applyAlignment="1" applyProtection="1">
      <alignment horizontal="left" vertical="center" wrapText="1"/>
    </xf>
    <xf numFmtId="0" fontId="18" fillId="3" borderId="56" xfId="0" applyFont="1" applyFill="1" applyBorder="1" applyAlignment="1" applyProtection="1">
      <alignment horizontal="center" vertical="center"/>
    </xf>
    <xf numFmtId="0" fontId="18" fillId="3" borderId="57" xfId="0" applyFont="1" applyFill="1" applyBorder="1" applyAlignment="1" applyProtection="1">
      <alignment horizontal="center" vertical="center"/>
    </xf>
    <xf numFmtId="0" fontId="6" fillId="8" borderId="23" xfId="0" applyFont="1" applyFill="1" applyBorder="1" applyAlignment="1" applyProtection="1">
      <alignment horizontal="left" vertical="center" wrapText="1"/>
    </xf>
    <xf numFmtId="0" fontId="6" fillId="8" borderId="7" xfId="0" applyFont="1" applyFill="1" applyBorder="1" applyAlignment="1" applyProtection="1">
      <alignment horizontal="left" vertical="center" wrapText="1"/>
    </xf>
    <xf numFmtId="0" fontId="6" fillId="8" borderId="58" xfId="0" applyFont="1" applyFill="1" applyBorder="1" applyAlignment="1" applyProtection="1">
      <alignment horizontal="left" vertical="center" wrapText="1"/>
    </xf>
    <xf numFmtId="0" fontId="18" fillId="3" borderId="50" xfId="0" applyFont="1" applyFill="1" applyBorder="1" applyAlignment="1" applyProtection="1">
      <alignment horizontal="center" vertical="center"/>
    </xf>
    <xf numFmtId="167" fontId="38" fillId="0" borderId="65" xfId="0" applyNumberFormat="1" applyFont="1" applyFill="1" applyBorder="1" applyAlignment="1" applyProtection="1">
      <alignment horizontal="right" vertical="center"/>
      <protection locked="0"/>
    </xf>
    <xf numFmtId="167" fontId="38" fillId="0" borderId="25" xfId="0" applyNumberFormat="1" applyFont="1" applyFill="1" applyBorder="1" applyAlignment="1" applyProtection="1">
      <alignment horizontal="right" vertical="center"/>
      <protection locked="0"/>
    </xf>
    <xf numFmtId="167" fontId="38" fillId="0" borderId="67" xfId="0" applyNumberFormat="1" applyFont="1" applyFill="1" applyBorder="1" applyAlignment="1" applyProtection="1">
      <alignment horizontal="right" vertical="center"/>
      <protection locked="0"/>
    </xf>
    <xf numFmtId="167" fontId="38" fillId="0" borderId="66" xfId="0" applyNumberFormat="1" applyFont="1" applyFill="1" applyBorder="1" applyAlignment="1" applyProtection="1">
      <alignment horizontal="right" vertical="center"/>
      <protection locked="0"/>
    </xf>
    <xf numFmtId="167" fontId="38" fillId="0" borderId="24" xfId="0" applyNumberFormat="1" applyFont="1" applyFill="1" applyBorder="1" applyAlignment="1" applyProtection="1">
      <alignment horizontal="right" vertical="center"/>
      <protection locked="0"/>
    </xf>
    <xf numFmtId="0" fontId="6" fillId="8" borderId="59" xfId="0" applyFont="1" applyFill="1" applyBorder="1" applyAlignment="1" applyProtection="1">
      <alignment horizontal="left" vertical="center" wrapText="1"/>
    </xf>
    <xf numFmtId="0" fontId="6" fillId="8" borderId="60" xfId="0" applyFont="1" applyFill="1" applyBorder="1" applyAlignment="1" applyProtection="1">
      <alignment horizontal="left" vertical="center" wrapText="1"/>
    </xf>
    <xf numFmtId="0" fontId="6" fillId="8" borderId="61" xfId="0" applyFont="1" applyFill="1" applyBorder="1" applyAlignment="1" applyProtection="1">
      <alignment horizontal="left" vertical="center" wrapText="1"/>
    </xf>
    <xf numFmtId="0" fontId="18" fillId="3" borderId="62" xfId="0" applyFont="1" applyFill="1" applyBorder="1" applyAlignment="1" applyProtection="1">
      <alignment horizontal="center" vertical="center"/>
    </xf>
    <xf numFmtId="0" fontId="11" fillId="9" borderId="16" xfId="0" applyFont="1" applyFill="1" applyBorder="1" applyAlignment="1" applyProtection="1">
      <alignment horizontal="center" vertical="center"/>
    </xf>
    <xf numFmtId="0" fontId="8" fillId="9" borderId="7" xfId="0" applyFont="1" applyFill="1" applyBorder="1" applyAlignment="1" applyProtection="1">
      <alignment horizontal="center" vertical="center"/>
    </xf>
    <xf numFmtId="0" fontId="8" fillId="9" borderId="9" xfId="0" applyFont="1" applyFill="1" applyBorder="1" applyAlignment="1" applyProtection="1">
      <alignment horizontal="center" vertical="center"/>
    </xf>
    <xf numFmtId="0" fontId="22" fillId="10" borderId="16" xfId="0" applyFont="1" applyFill="1" applyBorder="1" applyAlignment="1" applyProtection="1">
      <alignment horizontal="center" vertical="center"/>
    </xf>
    <xf numFmtId="0" fontId="22" fillId="10" borderId="7" xfId="0" applyFont="1" applyFill="1" applyBorder="1" applyAlignment="1" applyProtection="1">
      <alignment horizontal="center" vertical="center"/>
    </xf>
    <xf numFmtId="0" fontId="22" fillId="10" borderId="9" xfId="0" applyFont="1" applyFill="1" applyBorder="1" applyAlignment="1" applyProtection="1">
      <alignment horizontal="center" vertical="center"/>
    </xf>
    <xf numFmtId="0" fontId="11" fillId="9" borderId="45" xfId="0" applyFont="1" applyFill="1" applyBorder="1" applyAlignment="1" applyProtection="1">
      <alignment horizontal="center" vertical="center"/>
    </xf>
    <xf numFmtId="0" fontId="8" fillId="9" borderId="45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center" vertical="center" textRotation="90"/>
    </xf>
    <xf numFmtId="169" fontId="29" fillId="0" borderId="1" xfId="0" applyNumberFormat="1" applyFont="1" applyFill="1" applyBorder="1" applyAlignment="1" applyProtection="1">
      <alignment horizontal="left" vertical="center"/>
      <protection locked="0"/>
    </xf>
    <xf numFmtId="169" fontId="29" fillId="0" borderId="1" xfId="0" applyNumberFormat="1" applyFont="1" applyFill="1" applyBorder="1" applyAlignment="1" applyProtection="1">
      <alignment horizontal="left" vertical="center"/>
    </xf>
    <xf numFmtId="0" fontId="31" fillId="4" borderId="68" xfId="0" applyFont="1" applyFill="1" applyBorder="1" applyAlignment="1" applyProtection="1">
      <alignment horizontal="center" vertical="center" textRotation="90"/>
    </xf>
    <xf numFmtId="0" fontId="35" fillId="4" borderId="51" xfId="0" applyFont="1" applyFill="1" applyBorder="1" applyAlignment="1" applyProtection="1">
      <alignment horizontal="center" vertical="center"/>
    </xf>
    <xf numFmtId="0" fontId="35" fillId="4" borderId="52" xfId="0" applyFont="1" applyFill="1" applyBorder="1" applyAlignment="1" applyProtection="1">
      <alignment horizontal="center" vertical="center"/>
    </xf>
    <xf numFmtId="0" fontId="33" fillId="4" borderId="52" xfId="0" applyFont="1" applyFill="1" applyBorder="1" applyAlignment="1" applyProtection="1">
      <alignment horizontal="center" vertical="center"/>
    </xf>
    <xf numFmtId="0" fontId="33" fillId="4" borderId="53" xfId="0" applyFont="1" applyFill="1" applyBorder="1" applyAlignment="1" applyProtection="1">
      <alignment horizontal="center" vertical="center"/>
    </xf>
    <xf numFmtId="165" fontId="34" fillId="4" borderId="52" xfId="0" applyNumberFormat="1" applyFont="1" applyFill="1" applyBorder="1" applyAlignment="1" applyProtection="1">
      <alignment horizontal="left" vertical="center"/>
    </xf>
    <xf numFmtId="0" fontId="33" fillId="4" borderId="63" xfId="0" applyFont="1" applyFill="1" applyBorder="1" applyAlignment="1" applyProtection="1">
      <alignment horizontal="center" vertical="center" wrapText="1"/>
    </xf>
    <xf numFmtId="49" fontId="39" fillId="0" borderId="25" xfId="0" applyNumberFormat="1" applyFont="1" applyFill="1" applyBorder="1" applyAlignment="1" applyProtection="1">
      <alignment horizontal="center" vertical="center"/>
      <protection locked="0"/>
    </xf>
    <xf numFmtId="49" fontId="39" fillId="0" borderId="25" xfId="0" quotePrefix="1" applyNumberFormat="1" applyFont="1" applyFill="1" applyBorder="1" applyAlignment="1" applyProtection="1">
      <alignment horizontal="center" vertical="center"/>
      <protection locked="0"/>
    </xf>
    <xf numFmtId="167" fontId="38" fillId="0" borderId="64" xfId="0" applyNumberFormat="1" applyFont="1" applyFill="1" applyBorder="1" applyAlignment="1" applyProtection="1">
      <alignment horizontal="right" vertical="center"/>
      <protection locked="0"/>
    </xf>
    <xf numFmtId="0" fontId="18" fillId="0" borderId="18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6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' Datos de Organizadores '!$T$5" lockText="1" noThreeD="1"/>
</file>

<file path=xl/ctrlProps/ctrlProp10.xml><?xml version="1.0" encoding="utf-8"?>
<formControlPr xmlns="http://schemas.microsoft.com/office/spreadsheetml/2009/9/main" objectType="Radio" checked="Checked" firstButton="1" fmlaLink="RM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firstButton="1" fmlaLink="Publicidad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fmlaLink="' Datos de Organizadores '!$T$7" lockText="1" noThreeD="1"/>
</file>

<file path=xl/ctrlProps/ctrlProp15.xml><?xml version="1.0" encoding="utf-8"?>
<formControlPr xmlns="http://schemas.microsoft.com/office/spreadsheetml/2009/9/main" objectType="CheckBox" fmlaLink="' Datos de Organizadores '!$R$7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IVA" lockText="1" noThreeD="1"/>
</file>

<file path=xl/ctrlProps/ctrlProp2.xml><?xml version="1.0" encoding="utf-8"?>
<formControlPr xmlns="http://schemas.microsoft.com/office/spreadsheetml/2009/9/main" objectType="CheckBox" fmlaLink="' Datos de Organizadores '!$T$14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' Datos de Organizadores '!$T$9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' Datos de Organizadores '!$T$8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fmlaLink="' Datos de Organizadores '!$T$9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14" sel="11" val="0"/>
</file>

<file path=xl/ctrlProps/ctrlProp4.xml><?xml version="1.0" encoding="utf-8"?>
<formControlPr xmlns="http://schemas.microsoft.com/office/spreadsheetml/2009/9/main" objectType="CheckBox" fmlaLink="' Datos de Organizadores '!$R$5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' Datos de Organizadores '!$R$24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firstButton="1" fmlaLink="Turb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79</xdr:row>
      <xdr:rowOff>180975</xdr:rowOff>
    </xdr:from>
    <xdr:to>
      <xdr:col>2</xdr:col>
      <xdr:colOff>276225</xdr:colOff>
      <xdr:row>82</xdr:row>
      <xdr:rowOff>171450</xdr:rowOff>
    </xdr:to>
    <xdr:sp macro="" textlink="">
      <xdr:nvSpPr>
        <xdr:cNvPr id="1984" name="Rectangle 96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/>
        </xdr:cNvSpPr>
      </xdr:nvSpPr>
      <xdr:spPr bwMode="auto">
        <a:xfrm>
          <a:off x="647700" y="11991975"/>
          <a:ext cx="247650" cy="4095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6</xdr:col>
      <xdr:colOff>38100</xdr:colOff>
      <xdr:row>145</xdr:row>
      <xdr:rowOff>28575</xdr:rowOff>
    </xdr:from>
    <xdr:to>
      <xdr:col>26</xdr:col>
      <xdr:colOff>47625</xdr:colOff>
      <xdr:row>175</xdr:row>
      <xdr:rowOff>123825</xdr:rowOff>
    </xdr:to>
    <xdr:pic>
      <xdr:nvPicPr>
        <xdr:cNvPr id="1936" name="Picture 1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915" y="26065529"/>
          <a:ext cx="4229833" cy="589817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314325</xdr:colOff>
      <xdr:row>145</xdr:row>
      <xdr:rowOff>66675</xdr:rowOff>
    </xdr:from>
    <xdr:to>
      <xdr:col>27</xdr:col>
      <xdr:colOff>19050</xdr:colOff>
      <xdr:row>148</xdr:row>
      <xdr:rowOff>104775</xdr:rowOff>
    </xdr:to>
    <xdr:sp macro="" textlink="">
      <xdr:nvSpPr>
        <xdr:cNvPr id="1937" name="Oval 1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/>
        </xdr:cNvSpPr>
      </xdr:nvSpPr>
      <xdr:spPr bwMode="auto">
        <a:xfrm>
          <a:off x="4724400" y="21831300"/>
          <a:ext cx="1247775" cy="60960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25</xdr:col>
      <xdr:colOff>79863</xdr:colOff>
      <xdr:row>158</xdr:row>
      <xdr:rowOff>147955</xdr:rowOff>
    </xdr:from>
    <xdr:to>
      <xdr:col>32</xdr:col>
      <xdr:colOff>65796</xdr:colOff>
      <xdr:row>162</xdr:row>
      <xdr:rowOff>132566</xdr:rowOff>
    </xdr:to>
    <xdr:sp macro="" textlink="">
      <xdr:nvSpPr>
        <xdr:cNvPr id="1199" name="Text Box 15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777278" y="27299773"/>
          <a:ext cx="1369256" cy="75833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Nº ficha Homologación: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N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N-5659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Grupo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A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- </a:t>
          </a:r>
          <a:r>
            <a:rPr lang="es-ES" sz="900" b="1" i="0" u="none" strike="noStrike" baseline="0">
              <a:solidFill>
                <a:srgbClr val="000000"/>
              </a:solidFill>
              <a:latin typeface="Tahoma"/>
              <a:cs typeface="Tahoma"/>
            </a:rPr>
            <a:t>A-5659</a:t>
          </a:r>
        </a:p>
      </xdr:txBody>
    </xdr:sp>
    <xdr:clientData/>
  </xdr:twoCellAnchor>
  <xdr:twoCellAnchor>
    <xdr:from>
      <xdr:col>24</xdr:col>
      <xdr:colOff>102869</xdr:colOff>
      <xdr:row>148</xdr:row>
      <xdr:rowOff>83820</xdr:rowOff>
    </xdr:from>
    <xdr:to>
      <xdr:col>26</xdr:col>
      <xdr:colOff>104775</xdr:colOff>
      <xdr:row>151</xdr:row>
      <xdr:rowOff>57149</xdr:rowOff>
    </xdr:to>
    <xdr:sp macro="" textlink="">
      <xdr:nvSpPr>
        <xdr:cNvPr id="1938" name="Line 15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ShapeType="1"/>
        </xdr:cNvSpPr>
      </xdr:nvSpPr>
      <xdr:spPr bwMode="auto">
        <a:xfrm>
          <a:off x="5494019" y="22419945"/>
          <a:ext cx="344806" cy="544829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167</xdr:row>
      <xdr:rowOff>123825</xdr:rowOff>
    </xdr:from>
    <xdr:to>
      <xdr:col>21</xdr:col>
      <xdr:colOff>133350</xdr:colOff>
      <xdr:row>169</xdr:row>
      <xdr:rowOff>104775</xdr:rowOff>
    </xdr:to>
    <xdr:sp macro="" textlink="">
      <xdr:nvSpPr>
        <xdr:cNvPr id="1940" name="Oval 154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/>
        </xdr:cNvSpPr>
      </xdr:nvSpPr>
      <xdr:spPr bwMode="auto">
        <a:xfrm>
          <a:off x="3886200" y="26822400"/>
          <a:ext cx="75247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167</xdr:row>
      <xdr:rowOff>104775</xdr:rowOff>
    </xdr:from>
    <xdr:to>
      <xdr:col>11</xdr:col>
      <xdr:colOff>419100</xdr:colOff>
      <xdr:row>169</xdr:row>
      <xdr:rowOff>85725</xdr:rowOff>
    </xdr:to>
    <xdr:sp macro="" textlink="">
      <xdr:nvSpPr>
        <xdr:cNvPr id="1941" name="Oval 155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/>
        </xdr:cNvSpPr>
      </xdr:nvSpPr>
      <xdr:spPr bwMode="auto">
        <a:xfrm>
          <a:off x="2305050" y="26803350"/>
          <a:ext cx="733425" cy="361950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23</xdr:col>
      <xdr:colOff>48796</xdr:colOff>
      <xdr:row>177</xdr:row>
      <xdr:rowOff>167883</xdr:rowOff>
    </xdr:from>
    <xdr:to>
      <xdr:col>32</xdr:col>
      <xdr:colOff>37366</xdr:colOff>
      <xdr:row>181</xdr:row>
      <xdr:rowOff>92563</xdr:rowOff>
    </xdr:to>
    <xdr:sp macro="" textlink="">
      <xdr:nvSpPr>
        <xdr:cNvPr id="1202" name="Text Box 156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394519" y="30994886"/>
          <a:ext cx="1723585" cy="48973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/>
          <a:r>
            <a:rPr lang="es-ES" sz="8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Cilindrada corregida</a:t>
          </a:r>
          <a:endParaRPr lang="es-ES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/>
          <a: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(Vehículos Turboalimentados)</a:t>
          </a:r>
          <a:b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s-ES" sz="8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x 1,7 gasolina - x 1,5 diésel</a:t>
          </a:r>
          <a:endParaRPr lang="es-ES" sz="8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absolute">
    <xdr:from>
      <xdr:col>2</xdr:col>
      <xdr:colOff>271390</xdr:colOff>
      <xdr:row>181</xdr:row>
      <xdr:rowOff>103408</xdr:rowOff>
    </xdr:from>
    <xdr:to>
      <xdr:col>9</xdr:col>
      <xdr:colOff>71951</xdr:colOff>
      <xdr:row>183</xdr:row>
      <xdr:rowOff>117905</xdr:rowOff>
    </xdr:to>
    <xdr:sp macro="" textlink="">
      <xdr:nvSpPr>
        <xdr:cNvPr id="1203" name="Text Box 157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4436" y="31495463"/>
          <a:ext cx="1600053" cy="40135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000" tIns="54000" rIns="54000" bIns="5400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Cilindrada nominal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E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(Vehículos Atmosféricos)</a:t>
          </a: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7</xdr:col>
      <xdr:colOff>83820</xdr:colOff>
      <xdr:row>168</xdr:row>
      <xdr:rowOff>152400</xdr:rowOff>
    </xdr:from>
    <xdr:to>
      <xdr:col>9</xdr:col>
      <xdr:colOff>9525</xdr:colOff>
      <xdr:row>173</xdr:row>
      <xdr:rowOff>0</xdr:rowOff>
    </xdr:to>
    <xdr:sp macro="" textlink="">
      <xdr:nvSpPr>
        <xdr:cNvPr id="1944" name="Line 158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ShapeType="1"/>
        </xdr:cNvSpPr>
      </xdr:nvSpPr>
      <xdr:spPr bwMode="auto">
        <a:xfrm flipH="1">
          <a:off x="1935480" y="26029920"/>
          <a:ext cx="34480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123825</xdr:colOff>
      <xdr:row>168</xdr:row>
      <xdr:rowOff>152400</xdr:rowOff>
    </xdr:from>
    <xdr:to>
      <xdr:col>24</xdr:col>
      <xdr:colOff>76200</xdr:colOff>
      <xdr:row>170</xdr:row>
      <xdr:rowOff>95250</xdr:rowOff>
    </xdr:to>
    <xdr:sp macro="" textlink="">
      <xdr:nvSpPr>
        <xdr:cNvPr id="1945" name="Line 15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ShapeType="1"/>
        </xdr:cNvSpPr>
      </xdr:nvSpPr>
      <xdr:spPr bwMode="auto">
        <a:xfrm>
          <a:off x="4629150" y="27041475"/>
          <a:ext cx="590550" cy="323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89</xdr:row>
      <xdr:rowOff>5715</xdr:rowOff>
    </xdr:from>
    <xdr:to>
      <xdr:col>31</xdr:col>
      <xdr:colOff>219075</xdr:colOff>
      <xdr:row>89</xdr:row>
      <xdr:rowOff>5715</xdr:rowOff>
    </xdr:to>
    <xdr:sp macro="" textlink="">
      <xdr:nvSpPr>
        <xdr:cNvPr id="1193" name="Text Box 11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010025" y="13049250"/>
          <a:ext cx="26193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Verifique los importes y, si es necesario, modifíquelos en la hoja </a:t>
          </a:r>
          <a:r>
            <a:rPr lang="es-E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"Derechos de Inscripción"</a:t>
          </a: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 de este documento.</a:t>
          </a:r>
        </a:p>
      </xdr:txBody>
    </xdr:sp>
    <xdr:clientData/>
  </xdr:twoCellAnchor>
  <xdr:twoCellAnchor>
    <xdr:from>
      <xdr:col>24</xdr:col>
      <xdr:colOff>33020</xdr:colOff>
      <xdr:row>52</xdr:row>
      <xdr:rowOff>60960</xdr:rowOff>
    </xdr:from>
    <xdr:to>
      <xdr:col>24</xdr:col>
      <xdr:colOff>139700</xdr:colOff>
      <xdr:row>52</xdr:row>
      <xdr:rowOff>182880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91760" y="877062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Sí</a:t>
          </a:r>
        </a:p>
      </xdr:txBody>
    </xdr:sp>
    <xdr:clientData/>
  </xdr:twoCellAnchor>
  <xdr:twoCellAnchor>
    <xdr:from>
      <xdr:col>25</xdr:col>
      <xdr:colOff>167640</xdr:colOff>
      <xdr:row>52</xdr:row>
      <xdr:rowOff>53340</xdr:rowOff>
    </xdr:from>
    <xdr:to>
      <xdr:col>26</xdr:col>
      <xdr:colOff>137160</xdr:colOff>
      <xdr:row>52</xdr:row>
      <xdr:rowOff>182880</xdr:rowOff>
    </xdr:to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486400" y="8763000"/>
          <a:ext cx="152400" cy="12954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No</a:t>
          </a:r>
        </a:p>
      </xdr:txBody>
    </xdr:sp>
    <xdr:clientData/>
  </xdr:twoCellAnchor>
  <xdr:twoCellAnchor>
    <xdr:from>
      <xdr:col>23</xdr:col>
      <xdr:colOff>22860</xdr:colOff>
      <xdr:row>51</xdr:row>
      <xdr:rowOff>182880</xdr:rowOff>
    </xdr:from>
    <xdr:to>
      <xdr:col>26</xdr:col>
      <xdr:colOff>190500</xdr:colOff>
      <xdr:row>52</xdr:row>
      <xdr:rowOff>228600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4998720" y="870204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24</xdr:col>
      <xdr:colOff>63500</xdr:colOff>
      <xdr:row>54</xdr:row>
      <xdr:rowOff>41910</xdr:rowOff>
    </xdr:from>
    <xdr:to>
      <xdr:col>25</xdr:col>
      <xdr:colOff>10160</xdr:colOff>
      <xdr:row>54</xdr:row>
      <xdr:rowOff>163830</xdr:rowOff>
    </xdr:to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22224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es-ES" sz="800">
              <a:latin typeface="Tahoma" pitchFamily="34" charset="0"/>
              <a:cs typeface="Tahoma" pitchFamily="34" charset="0"/>
            </a:rPr>
            <a:t>2</a:t>
          </a:r>
        </a:p>
      </xdr:txBody>
    </xdr:sp>
    <xdr:clientData/>
  </xdr:twoCellAnchor>
  <xdr:twoCellAnchor>
    <xdr:from>
      <xdr:col>26</xdr:col>
      <xdr:colOff>30480</xdr:colOff>
      <xdr:row>54</xdr:row>
      <xdr:rowOff>41910</xdr:rowOff>
    </xdr:from>
    <xdr:to>
      <xdr:col>26</xdr:col>
      <xdr:colOff>137160</xdr:colOff>
      <xdr:row>54</xdr:row>
      <xdr:rowOff>163830</xdr:rowOff>
    </xdr:to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5532120" y="9193530"/>
          <a:ext cx="106680" cy="121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s-ES" sz="800">
              <a:latin typeface="Tahoma" pitchFamily="34" charset="0"/>
              <a:cs typeface="Tahoma" pitchFamily="34" charset="0"/>
            </a:rPr>
            <a:t>4</a:t>
          </a:r>
        </a:p>
      </xdr:txBody>
    </xdr:sp>
    <xdr:clientData/>
  </xdr:twoCellAnchor>
  <xdr:twoCellAnchor>
    <xdr:from>
      <xdr:col>23</xdr:col>
      <xdr:colOff>22860</xdr:colOff>
      <xdr:row>53</xdr:row>
      <xdr:rowOff>175260</xdr:rowOff>
    </xdr:from>
    <xdr:to>
      <xdr:col>26</xdr:col>
      <xdr:colOff>190500</xdr:colOff>
      <xdr:row>54</xdr:row>
      <xdr:rowOff>220980</xdr:rowOff>
    </xdr:to>
    <xdr:sp macro="" textlink="">
      <xdr:nvSpPr>
        <xdr:cNvPr id="68" name="67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4998720" y="9136380"/>
          <a:ext cx="693420" cy="23622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45720</xdr:colOff>
      <xdr:row>89</xdr:row>
      <xdr:rowOff>167640</xdr:rowOff>
    </xdr:from>
    <xdr:to>
      <xdr:col>2</xdr:col>
      <xdr:colOff>289560</xdr:colOff>
      <xdr:row>92</xdr:row>
      <xdr:rowOff>152400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78180" y="15971520"/>
          <a:ext cx="243840" cy="419100"/>
        </a:xfrm>
        <a:prstGeom prst="rect">
          <a:avLst/>
        </a:prstGeom>
        <a:noFill/>
        <a:ln w="25400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79</xdr:row>
          <xdr:rowOff>161925</xdr:rowOff>
        </xdr:from>
        <xdr:to>
          <xdr:col>11</xdr:col>
          <xdr:colOff>38100</xdr:colOff>
          <xdr:row>81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104775</xdr:rowOff>
        </xdr:from>
        <xdr:to>
          <xdr:col>2</xdr:col>
          <xdr:colOff>238125</xdr:colOff>
          <xdr:row>72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95250</xdr:rowOff>
        </xdr:from>
        <xdr:to>
          <xdr:col>3</xdr:col>
          <xdr:colOff>0</xdr:colOff>
          <xdr:row>71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79</xdr:row>
          <xdr:rowOff>161925</xdr:rowOff>
        </xdr:from>
        <xdr:to>
          <xdr:col>11</xdr:col>
          <xdr:colOff>38100</xdr:colOff>
          <xdr:row>81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90</xdr:row>
          <xdr:rowOff>19050</xdr:rowOff>
        </xdr:from>
        <xdr:to>
          <xdr:col>2</xdr:col>
          <xdr:colOff>285750</xdr:colOff>
          <xdr:row>93</xdr:row>
          <xdr:rowOff>0</xdr:rowOff>
        </xdr:to>
        <xdr:sp macro="" textlink="">
          <xdr:nvSpPr>
            <xdr:cNvPr id="1088" name="Group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90</xdr:row>
          <xdr:rowOff>47625</xdr:rowOff>
        </xdr:from>
        <xdr:to>
          <xdr:col>2</xdr:col>
          <xdr:colOff>276225</xdr:colOff>
          <xdr:row>92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91</xdr:row>
          <xdr:rowOff>85725</xdr:rowOff>
        </xdr:from>
        <xdr:to>
          <xdr:col>2</xdr:col>
          <xdr:colOff>276225</xdr:colOff>
          <xdr:row>92</xdr:row>
          <xdr:rowOff>152400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52</xdr:row>
          <xdr:rowOff>57150</xdr:rowOff>
        </xdr:from>
        <xdr:to>
          <xdr:col>24</xdr:col>
          <xdr:colOff>57150</xdr:colOff>
          <xdr:row>52</xdr:row>
          <xdr:rowOff>171450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52</xdr:row>
          <xdr:rowOff>38100</xdr:rowOff>
        </xdr:from>
        <xdr:to>
          <xdr:col>26</xdr:col>
          <xdr:colOff>38100</xdr:colOff>
          <xdr:row>52</xdr:row>
          <xdr:rowOff>190500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54</xdr:row>
          <xdr:rowOff>57150</xdr:rowOff>
        </xdr:from>
        <xdr:to>
          <xdr:col>24</xdr:col>
          <xdr:colOff>76200</xdr:colOff>
          <xdr:row>54</xdr:row>
          <xdr:rowOff>180975</xdr:rowOff>
        </xdr:to>
        <xdr:sp macro="" textlink="">
          <xdr:nvSpPr>
            <xdr:cNvPr id="1973" name="Option Button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54</xdr:row>
          <xdr:rowOff>47625</xdr:rowOff>
        </xdr:from>
        <xdr:to>
          <xdr:col>26</xdr:col>
          <xdr:colOff>28575</xdr:colOff>
          <xdr:row>54</xdr:row>
          <xdr:rowOff>190500</xdr:rowOff>
        </xdr:to>
        <xdr:sp macro="" textlink="">
          <xdr:nvSpPr>
            <xdr:cNvPr id="1974" name="Option Button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80</xdr:row>
          <xdr:rowOff>0</xdr:rowOff>
        </xdr:from>
        <xdr:to>
          <xdr:col>3</xdr:col>
          <xdr:colOff>47625</xdr:colOff>
          <xdr:row>81</xdr:row>
          <xdr:rowOff>28575</xdr:rowOff>
        </xdr:to>
        <xdr:sp macro="" textlink="">
          <xdr:nvSpPr>
            <xdr:cNvPr id="1979" name="Option Button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81</xdr:row>
          <xdr:rowOff>19050</xdr:rowOff>
        </xdr:from>
        <xdr:to>
          <xdr:col>2</xdr:col>
          <xdr:colOff>247650</xdr:colOff>
          <xdr:row>82</xdr:row>
          <xdr:rowOff>161925</xdr:rowOff>
        </xdr:to>
        <xdr:sp macro="" textlink="">
          <xdr:nvSpPr>
            <xdr:cNvPr id="1980" name="Option Button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80</xdr:row>
          <xdr:rowOff>180975</xdr:rowOff>
        </xdr:from>
        <xdr:to>
          <xdr:col>11</xdr:col>
          <xdr:colOff>38100</xdr:colOff>
          <xdr:row>82</xdr:row>
          <xdr:rowOff>171450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80</xdr:row>
          <xdr:rowOff>180975</xdr:rowOff>
        </xdr:from>
        <xdr:to>
          <xdr:col>11</xdr:col>
          <xdr:colOff>38100</xdr:colOff>
          <xdr:row>82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51</xdr:row>
          <xdr:rowOff>171450</xdr:rowOff>
        </xdr:from>
        <xdr:to>
          <xdr:col>26</xdr:col>
          <xdr:colOff>200025</xdr:colOff>
          <xdr:row>52</xdr:row>
          <xdr:rowOff>228600</xdr:rowOff>
        </xdr:to>
        <xdr:sp macro="" textlink="">
          <xdr:nvSpPr>
            <xdr:cNvPr id="1990" name="Group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53</xdr:row>
          <xdr:rowOff>171450</xdr:rowOff>
        </xdr:from>
        <xdr:to>
          <xdr:col>26</xdr:col>
          <xdr:colOff>200025</xdr:colOff>
          <xdr:row>54</xdr:row>
          <xdr:rowOff>228600</xdr:rowOff>
        </xdr:to>
        <xdr:sp macro="" textlink="">
          <xdr:nvSpPr>
            <xdr:cNvPr id="1991" name="Group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87</xdr:row>
          <xdr:rowOff>85725</xdr:rowOff>
        </xdr:from>
        <xdr:to>
          <xdr:col>32</xdr:col>
          <xdr:colOff>104775</xdr:colOff>
          <xdr:row>90</xdr:row>
          <xdr:rowOff>114300</xdr:rowOff>
        </xdr:to>
        <xdr:sp macro="" textlink="">
          <xdr:nvSpPr>
            <xdr:cNvPr id="1992" name="Group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88</xdr:row>
          <xdr:rowOff>47625</xdr:rowOff>
        </xdr:from>
        <xdr:to>
          <xdr:col>32</xdr:col>
          <xdr:colOff>47625</xdr:colOff>
          <xdr:row>89</xdr:row>
          <xdr:rowOff>85725</xdr:rowOff>
        </xdr:to>
        <xdr:sp macro="" textlink="">
          <xdr:nvSpPr>
            <xdr:cNvPr id="1993" name="Option Button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89</xdr:row>
          <xdr:rowOff>47625</xdr:rowOff>
        </xdr:from>
        <xdr:to>
          <xdr:col>32</xdr:col>
          <xdr:colOff>47625</xdr:colOff>
          <xdr:row>90</xdr:row>
          <xdr:rowOff>66675</xdr:rowOff>
        </xdr:to>
        <xdr:sp macro="" textlink="">
          <xdr:nvSpPr>
            <xdr:cNvPr id="1994" name="Option Button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59</xdr:row>
          <xdr:rowOff>209550</xdr:rowOff>
        </xdr:from>
        <xdr:to>
          <xdr:col>10</xdr:col>
          <xdr:colOff>28575</xdr:colOff>
          <xdr:row>61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62</xdr:row>
          <xdr:rowOff>0</xdr:rowOff>
        </xdr:from>
        <xdr:to>
          <xdr:col>10</xdr:col>
          <xdr:colOff>19050</xdr:colOff>
          <xdr:row>64</xdr:row>
          <xdr:rowOff>28575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64</xdr:row>
          <xdr:rowOff>0</xdr:rowOff>
        </xdr:from>
        <xdr:to>
          <xdr:col>10</xdr:col>
          <xdr:colOff>9525</xdr:colOff>
          <xdr:row>67</xdr:row>
          <xdr:rowOff>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66</xdr:row>
          <xdr:rowOff>0</xdr:rowOff>
        </xdr:from>
        <xdr:to>
          <xdr:col>10</xdr:col>
          <xdr:colOff>19050</xdr:colOff>
          <xdr:row>68</xdr:row>
          <xdr:rowOff>28575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66</xdr:row>
          <xdr:rowOff>0</xdr:rowOff>
        </xdr:from>
        <xdr:to>
          <xdr:col>10</xdr:col>
          <xdr:colOff>28575</xdr:colOff>
          <xdr:row>68</xdr:row>
          <xdr:rowOff>28575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69</xdr:row>
          <xdr:rowOff>114300</xdr:rowOff>
        </xdr:from>
        <xdr:to>
          <xdr:col>10</xdr:col>
          <xdr:colOff>38100</xdr:colOff>
          <xdr:row>72</xdr:row>
          <xdr:rowOff>9525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72</xdr:row>
          <xdr:rowOff>0</xdr:rowOff>
        </xdr:from>
        <xdr:to>
          <xdr:col>10</xdr:col>
          <xdr:colOff>9525</xdr:colOff>
          <xdr:row>72</xdr:row>
          <xdr:rowOff>180975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59</xdr:row>
          <xdr:rowOff>190500</xdr:rowOff>
        </xdr:from>
        <xdr:to>
          <xdr:col>22</xdr:col>
          <xdr:colOff>66675</xdr:colOff>
          <xdr:row>61</xdr:row>
          <xdr:rowOff>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62</xdr:row>
          <xdr:rowOff>0</xdr:rowOff>
        </xdr:from>
        <xdr:to>
          <xdr:col>22</xdr:col>
          <xdr:colOff>76200</xdr:colOff>
          <xdr:row>65</xdr:row>
          <xdr:rowOff>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64</xdr:row>
          <xdr:rowOff>0</xdr:rowOff>
        </xdr:from>
        <xdr:to>
          <xdr:col>22</xdr:col>
          <xdr:colOff>76200</xdr:colOff>
          <xdr:row>66</xdr:row>
          <xdr:rowOff>28575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66</xdr:row>
          <xdr:rowOff>0</xdr:rowOff>
        </xdr:from>
        <xdr:to>
          <xdr:col>22</xdr:col>
          <xdr:colOff>76200</xdr:colOff>
          <xdr:row>68</xdr:row>
          <xdr:rowOff>28575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60</xdr:row>
          <xdr:rowOff>95250</xdr:rowOff>
        </xdr:from>
        <xdr:to>
          <xdr:col>10</xdr:col>
          <xdr:colOff>66675</xdr:colOff>
          <xdr:row>63</xdr:row>
          <xdr:rowOff>19050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64</xdr:row>
          <xdr:rowOff>0</xdr:rowOff>
        </xdr:from>
        <xdr:to>
          <xdr:col>10</xdr:col>
          <xdr:colOff>19050</xdr:colOff>
          <xdr:row>66</xdr:row>
          <xdr:rowOff>28575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95250</xdr:rowOff>
        </xdr:from>
        <xdr:to>
          <xdr:col>10</xdr:col>
          <xdr:colOff>57150</xdr:colOff>
          <xdr:row>70</xdr:row>
          <xdr:rowOff>28575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60</xdr:row>
          <xdr:rowOff>123825</xdr:rowOff>
        </xdr:from>
        <xdr:to>
          <xdr:col>22</xdr:col>
          <xdr:colOff>76200</xdr:colOff>
          <xdr:row>63</xdr:row>
          <xdr:rowOff>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67</xdr:row>
          <xdr:rowOff>114300</xdr:rowOff>
        </xdr:from>
        <xdr:to>
          <xdr:col>22</xdr:col>
          <xdr:colOff>76200</xdr:colOff>
          <xdr:row>70</xdr:row>
          <xdr:rowOff>19050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69</xdr:row>
          <xdr:rowOff>104775</xdr:rowOff>
        </xdr:from>
        <xdr:to>
          <xdr:col>22</xdr:col>
          <xdr:colOff>76200</xdr:colOff>
          <xdr:row>72</xdr:row>
          <xdr:rowOff>19050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22860</xdr:colOff>
      <xdr:row>2</xdr:row>
      <xdr:rowOff>60960</xdr:rowOff>
    </xdr:from>
    <xdr:to>
      <xdr:col>5</xdr:col>
      <xdr:colOff>80086</xdr:colOff>
      <xdr:row>3</xdr:row>
      <xdr:rowOff>808560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" y="1493520"/>
          <a:ext cx="849706" cy="90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60</xdr:row>
          <xdr:rowOff>95250</xdr:rowOff>
        </xdr:from>
        <xdr:to>
          <xdr:col>5</xdr:col>
          <xdr:colOff>180975</xdr:colOff>
          <xdr:row>65</xdr:row>
          <xdr:rowOff>57150</xdr:rowOff>
        </xdr:to>
        <xdr:sp macro="" textlink="">
          <xdr:nvSpPr>
            <xdr:cNvPr id="2025" name="Check Box 972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23</xdr:col>
      <xdr:colOff>68580</xdr:colOff>
      <xdr:row>2</xdr:row>
      <xdr:rowOff>83820</xdr:rowOff>
    </xdr:from>
    <xdr:to>
      <xdr:col>32</xdr:col>
      <xdr:colOff>24531</xdr:colOff>
      <xdr:row>3</xdr:row>
      <xdr:rowOff>760548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25440" y="495300"/>
          <a:ext cx="1700931" cy="829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47625</xdr:rowOff>
    </xdr:from>
    <xdr:to>
      <xdr:col>2</xdr:col>
      <xdr:colOff>638175</xdr:colOff>
      <xdr:row>2</xdr:row>
      <xdr:rowOff>723900</xdr:rowOff>
    </xdr:to>
    <xdr:pic>
      <xdr:nvPicPr>
        <xdr:cNvPr id="2084" name="Picture 14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17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urense@bme.es" TargetMode="External"/><Relationship Id="rId5" Type="http://schemas.openxmlformats.org/officeDocument/2006/relationships/ctrlProp" Target="../ctrlProps/ctrlProp39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ally@islascanarias.com" TargetMode="External"/><Relationship Id="rId3" Type="http://schemas.openxmlformats.org/officeDocument/2006/relationships/hyperlink" Target="mailto:secretaria@acaia.es" TargetMode="External"/><Relationship Id="rId7" Type="http://schemas.openxmlformats.org/officeDocument/2006/relationships/hyperlink" Target="mailto:secretaria@rallyesantander.com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escuderia@rallidococido.com" TargetMode="External"/><Relationship Id="rId1" Type="http://schemas.openxmlformats.org/officeDocument/2006/relationships/hyperlink" Target="mailto:escuderia@rallidococido.com" TargetMode="External"/><Relationship Id="rId6" Type="http://schemas.openxmlformats.org/officeDocument/2006/relationships/hyperlink" Target="mailto:secretaria@acpa.es" TargetMode="External"/><Relationship Id="rId11" Type="http://schemas.openxmlformats.org/officeDocument/2006/relationships/hyperlink" Target="mailto:rourense@bme.es" TargetMode="External"/><Relationship Id="rId5" Type="http://schemas.openxmlformats.org/officeDocument/2006/relationships/hyperlink" Target="mailto:secretariadeportiva@faa.net" TargetMode="External"/><Relationship Id="rId10" Type="http://schemas.openxmlformats.org/officeDocument/2006/relationships/hyperlink" Target="mailto:20lavila@aiaweb.net" TargetMode="External"/><Relationship Id="rId4" Type="http://schemas.openxmlformats.org/officeDocument/2006/relationships/hyperlink" Target="mailto:escuderiavilladeadeje@gmail.com" TargetMode="External"/><Relationship Id="rId9" Type="http://schemas.openxmlformats.org/officeDocument/2006/relationships/hyperlink" Target="mailto:secretaria@rallyeourense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34"/>
    <pageSetUpPr autoPageBreaks="0"/>
  </sheetPr>
  <dimension ref="A1:AJ65473"/>
  <sheetViews>
    <sheetView showGridLines="0" tabSelected="1" showOutlineSymbols="0" view="pageBreakPreview" zoomScaleNormal="100" zoomScaleSheetLayoutView="100" workbookViewId="0">
      <pane xSplit="34" ySplit="1" topLeftCell="AI38" activePane="bottomRight" state="frozen"/>
      <selection pane="topRight" activeCell="AI1" sqref="AI1"/>
      <selection pane="bottomLeft" activeCell="A11" sqref="A11"/>
      <selection pane="bottomRight" activeCell="C13" sqref="C13:P15"/>
    </sheetView>
  </sheetViews>
  <sheetFormatPr baseColWidth="10" defaultColWidth="0" defaultRowHeight="0" customHeight="1" zeroHeight="1" x14ac:dyDescent="0.2"/>
  <cols>
    <col min="1" max="1" width="6.7109375" style="214" customWidth="1"/>
    <col min="2" max="2" width="2.5703125" style="143" customWidth="1"/>
    <col min="3" max="3" width="4.7109375" style="143" customWidth="1"/>
    <col min="4" max="7" width="3.42578125" style="143" customWidth="1"/>
    <col min="8" max="8" width="4.5703125" style="143" customWidth="1"/>
    <col min="9" max="9" width="3.28515625" style="143" customWidth="1"/>
    <col min="10" max="10" width="3.42578125" style="143" customWidth="1"/>
    <col min="11" max="11" width="1.28515625" style="143" customWidth="1"/>
    <col min="12" max="12" width="7.28515625" style="143" customWidth="1"/>
    <col min="13" max="14" width="3.42578125" style="143" customWidth="1"/>
    <col min="15" max="15" width="2.7109375" style="143" customWidth="1"/>
    <col min="16" max="17" width="2" style="143" customWidth="1"/>
    <col min="18" max="18" width="1.85546875" style="143" customWidth="1"/>
    <col min="19" max="19" width="1.140625" style="143" customWidth="1"/>
    <col min="20" max="20" width="2" style="143" customWidth="1"/>
    <col min="21" max="21" width="5.140625" style="143" customWidth="1"/>
    <col min="22" max="22" width="2.140625" style="143" customWidth="1"/>
    <col min="23" max="23" width="4.7109375" style="143" customWidth="1"/>
    <col min="24" max="24" width="2.7109375" style="143" customWidth="1"/>
    <col min="25" max="25" width="2.42578125" style="143" customWidth="1"/>
    <col min="26" max="26" width="2.7109375" style="143" customWidth="1"/>
    <col min="27" max="27" width="3.28515625" style="143" customWidth="1"/>
    <col min="28" max="29" width="3.42578125" style="143" customWidth="1"/>
    <col min="30" max="31" width="2" style="143" customWidth="1"/>
    <col min="32" max="33" width="3.42578125" style="143" customWidth="1"/>
    <col min="34" max="34" width="2.5703125" style="143" customWidth="1"/>
    <col min="35" max="35" width="6.7109375" style="143" customWidth="1"/>
    <col min="36" max="36" width="0" style="143" hidden="1" customWidth="1"/>
    <col min="37" max="16384" width="11.42578125" style="143" hidden="1"/>
  </cols>
  <sheetData>
    <row r="1" spans="1:34" s="114" customFormat="1" ht="5.0999999999999996" customHeight="1" x14ac:dyDescent="0.2">
      <c r="A1" s="210"/>
      <c r="B1" s="131"/>
      <c r="C1" s="132"/>
      <c r="D1" s="133"/>
      <c r="E1" s="134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s="114" customFormat="1" ht="27.6" customHeight="1" x14ac:dyDescent="0.2">
      <c r="A2" s="210"/>
      <c r="B2" s="420" t="s">
        <v>408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60"/>
    </row>
    <row r="3" spans="1:34" s="114" customFormat="1" ht="12" customHeight="1" x14ac:dyDescent="0.2">
      <c r="A3" s="210"/>
      <c r="B3" s="421" t="str">
        <f>IF(Blanco=TRUE,"",' Derechos de Inscripción '!B18)</f>
        <v>24  Rali Do Cocido
16-17 MARZO 2018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2"/>
      <c r="AH3" s="60"/>
    </row>
    <row r="4" spans="1:34" s="114" customFormat="1" ht="66" customHeight="1" x14ac:dyDescent="0.2">
      <c r="A4" s="210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2"/>
      <c r="AH4" s="60"/>
    </row>
    <row r="5" spans="1:34" s="114" customFormat="1" ht="19.899999999999999" customHeight="1" x14ac:dyDescent="0.2">
      <c r="A5" s="210"/>
      <c r="B5" s="112"/>
      <c r="C5" s="423" t="s">
        <v>344</v>
      </c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14"/>
      <c r="R5" s="424" t="s">
        <v>345</v>
      </c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60"/>
    </row>
    <row r="6" spans="1:34" s="114" customFormat="1" ht="20.100000000000001" customHeight="1" x14ac:dyDescent="0.25">
      <c r="A6" s="210"/>
      <c r="B6" s="112"/>
      <c r="C6" s="324" t="str">
        <f>IF(Blanco=TRUE,"",' Derechos de Inscripción '!D21)</f>
        <v>ESCUDERIA LALÍN-DEZA</v>
      </c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6"/>
      <c r="Q6" s="14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60"/>
    </row>
    <row r="7" spans="1:34" s="114" customFormat="1" ht="6" customHeight="1" x14ac:dyDescent="0.2">
      <c r="A7" s="210"/>
      <c r="B7" s="112"/>
      <c r="C7" s="362" t="str">
        <f>IF(Blanco=TRUE,"",' Derechos de Inscripción '!D22)</f>
        <v>Campo de Feira Novo s/n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14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60"/>
    </row>
    <row r="8" spans="1:34" s="114" customFormat="1" ht="6.95" customHeight="1" x14ac:dyDescent="0.2">
      <c r="A8" s="210"/>
      <c r="B8" s="112"/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4"/>
      <c r="Q8" s="14"/>
      <c r="R8" s="365" t="s">
        <v>48</v>
      </c>
      <c r="S8" s="366"/>
      <c r="T8" s="366"/>
      <c r="U8" s="366"/>
      <c r="V8" s="366"/>
      <c r="W8" s="366"/>
      <c r="X8" s="366"/>
      <c r="Y8" s="366"/>
      <c r="Z8" s="366"/>
      <c r="AA8" s="367"/>
      <c r="AB8" s="365" t="s">
        <v>42</v>
      </c>
      <c r="AC8" s="366"/>
      <c r="AD8" s="367"/>
      <c r="AE8" s="365" t="s">
        <v>245</v>
      </c>
      <c r="AF8" s="366"/>
      <c r="AG8" s="367"/>
      <c r="AH8" s="60"/>
    </row>
    <row r="9" spans="1:34" s="114" customFormat="1" ht="6.95" customHeight="1" x14ac:dyDescent="0.2">
      <c r="A9" s="210"/>
      <c r="B9" s="112"/>
      <c r="C9" s="333" t="str">
        <f>IF(Blanco=TRUE,"",IF(TEXT(' Derechos de Inscripción '!D23,"00000")=" ","",TEXT(' Derechos de Inscripción '!D23,"00000")&amp;"-"&amp;' Derechos de Inscripción '!F23&amp;" "&amp;' Derechos de Inscripción '!D24))</f>
        <v>36500-LALÍN  (PONTEVEDRA)</v>
      </c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  <c r="Q9" s="14"/>
      <c r="R9" s="368"/>
      <c r="S9" s="369"/>
      <c r="T9" s="369"/>
      <c r="U9" s="369"/>
      <c r="V9" s="369"/>
      <c r="W9" s="369"/>
      <c r="X9" s="369"/>
      <c r="Y9" s="369"/>
      <c r="Z9" s="369"/>
      <c r="AA9" s="370"/>
      <c r="AB9" s="368"/>
      <c r="AC9" s="369"/>
      <c r="AD9" s="370"/>
      <c r="AE9" s="368"/>
      <c r="AF9" s="369"/>
      <c r="AG9" s="370"/>
      <c r="AH9" s="60"/>
    </row>
    <row r="10" spans="1:34" s="114" customFormat="1" ht="6" customHeight="1" x14ac:dyDescent="0.2">
      <c r="A10" s="210"/>
      <c r="B10" s="112"/>
      <c r="C10" s="333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5"/>
      <c r="Q10" s="14"/>
      <c r="R10" s="327" t="s">
        <v>43</v>
      </c>
      <c r="S10" s="328"/>
      <c r="T10" s="328"/>
      <c r="U10" s="328"/>
      <c r="V10" s="329"/>
      <c r="W10" s="345"/>
      <c r="X10" s="345"/>
      <c r="Y10" s="345"/>
      <c r="Z10" s="345"/>
      <c r="AA10" s="346"/>
      <c r="AB10" s="431"/>
      <c r="AC10" s="432"/>
      <c r="AD10" s="433"/>
      <c r="AE10" s="431"/>
      <c r="AF10" s="432"/>
      <c r="AG10" s="433"/>
      <c r="AH10" s="60"/>
    </row>
    <row r="11" spans="1:34" s="114" customFormat="1" ht="6" customHeight="1" x14ac:dyDescent="0.2">
      <c r="A11" s="210"/>
      <c r="B11" s="112"/>
      <c r="C11" s="362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986783484 - FAX: 986783484</v>
      </c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4"/>
      <c r="Q11" s="14"/>
      <c r="R11" s="330"/>
      <c r="S11" s="331"/>
      <c r="T11" s="331"/>
      <c r="U11" s="331"/>
      <c r="V11" s="332"/>
      <c r="W11" s="347"/>
      <c r="X11" s="347"/>
      <c r="Y11" s="347"/>
      <c r="Z11" s="347"/>
      <c r="AA11" s="348"/>
      <c r="AB11" s="431"/>
      <c r="AC11" s="432"/>
      <c r="AD11" s="433"/>
      <c r="AE11" s="431"/>
      <c r="AF11" s="432"/>
      <c r="AG11" s="433"/>
      <c r="AH11" s="60"/>
    </row>
    <row r="12" spans="1:34" s="114" customFormat="1" ht="6" customHeight="1" x14ac:dyDescent="0.2">
      <c r="A12" s="210"/>
      <c r="B12" s="112"/>
      <c r="C12" s="362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4"/>
      <c r="Q12" s="14"/>
      <c r="R12" s="330"/>
      <c r="S12" s="331"/>
      <c r="T12" s="331"/>
      <c r="U12" s="331"/>
      <c r="V12" s="332"/>
      <c r="W12" s="347"/>
      <c r="X12" s="347"/>
      <c r="Y12" s="347"/>
      <c r="Z12" s="347"/>
      <c r="AA12" s="348"/>
      <c r="AB12" s="431"/>
      <c r="AC12" s="432"/>
      <c r="AD12" s="433"/>
      <c r="AE12" s="431"/>
      <c r="AF12" s="432"/>
      <c r="AG12" s="433"/>
      <c r="AH12" s="60"/>
    </row>
    <row r="13" spans="1:34" s="114" customFormat="1" ht="6" customHeight="1" x14ac:dyDescent="0.2">
      <c r="A13" s="210"/>
      <c r="B13" s="112"/>
      <c r="C13" s="353" t="str">
        <f>IF(Blanco=TRUE,"","e_mail: " &amp; ' Derechos de Inscripción '!H25)</f>
        <v xml:space="preserve">e_mail: escuderia@ralidococido.com
www.ralidococido.com
Pago inscripciones:  ABANCA ES23 2080 5101 4530 4000 2441
</v>
      </c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5"/>
      <c r="Q13" s="14"/>
      <c r="R13" s="437" t="s">
        <v>44</v>
      </c>
      <c r="S13" s="438"/>
      <c r="T13" s="438"/>
      <c r="U13" s="438"/>
      <c r="V13" s="439"/>
      <c r="W13" s="349"/>
      <c r="X13" s="349"/>
      <c r="Y13" s="349"/>
      <c r="Z13" s="349"/>
      <c r="AA13" s="350"/>
      <c r="AB13" s="431"/>
      <c r="AC13" s="432"/>
      <c r="AD13" s="433"/>
      <c r="AE13" s="431"/>
      <c r="AF13" s="432"/>
      <c r="AG13" s="433"/>
      <c r="AH13" s="60"/>
    </row>
    <row r="14" spans="1:34" s="114" customFormat="1" ht="6" customHeight="1" x14ac:dyDescent="0.2">
      <c r="A14" s="210"/>
      <c r="B14" s="112"/>
      <c r="C14" s="353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5"/>
      <c r="Q14" s="14"/>
      <c r="R14" s="437"/>
      <c r="S14" s="438"/>
      <c r="T14" s="438"/>
      <c r="U14" s="438"/>
      <c r="V14" s="439"/>
      <c r="W14" s="349"/>
      <c r="X14" s="349"/>
      <c r="Y14" s="349"/>
      <c r="Z14" s="349"/>
      <c r="AA14" s="350"/>
      <c r="AB14" s="431"/>
      <c r="AC14" s="432"/>
      <c r="AD14" s="433"/>
      <c r="AE14" s="431"/>
      <c r="AF14" s="432"/>
      <c r="AG14" s="433"/>
      <c r="AH14" s="60"/>
    </row>
    <row r="15" spans="1:34" s="114" customFormat="1" ht="45.6" customHeight="1" x14ac:dyDescent="0.2">
      <c r="A15" s="210"/>
      <c r="B15" s="112"/>
      <c r="C15" s="356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8"/>
      <c r="Q15" s="14"/>
      <c r="R15" s="440"/>
      <c r="S15" s="441"/>
      <c r="T15" s="441"/>
      <c r="U15" s="441"/>
      <c r="V15" s="442"/>
      <c r="W15" s="351"/>
      <c r="X15" s="351"/>
      <c r="Y15" s="351"/>
      <c r="Z15" s="351"/>
      <c r="AA15" s="352"/>
      <c r="AB15" s="434"/>
      <c r="AC15" s="435"/>
      <c r="AD15" s="436"/>
      <c r="AE15" s="434"/>
      <c r="AF15" s="435"/>
      <c r="AG15" s="436"/>
      <c r="AH15" s="60"/>
    </row>
    <row r="16" spans="1:34" s="114" customFormat="1" ht="3.95" customHeight="1" x14ac:dyDescent="0.2">
      <c r="A16" s="210"/>
      <c r="B16" s="11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60"/>
    </row>
    <row r="17" spans="1:34" s="114" customFormat="1" ht="30" customHeight="1" x14ac:dyDescent="0.2">
      <c r="A17" s="210"/>
      <c r="B17" s="112"/>
      <c r="C17" s="359" t="s">
        <v>346</v>
      </c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1"/>
      <c r="AH17" s="60"/>
    </row>
    <row r="18" spans="1:34" s="114" customFormat="1" ht="3.95" customHeight="1" x14ac:dyDescent="0.2">
      <c r="A18" s="210"/>
      <c r="B18" s="1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60"/>
    </row>
    <row r="19" spans="1:34" s="114" customFormat="1" ht="11.45" customHeight="1" x14ac:dyDescent="0.2">
      <c r="A19" s="210"/>
      <c r="B19" s="112"/>
      <c r="C19" s="336" t="s">
        <v>396</v>
      </c>
      <c r="D19" s="101" t="s">
        <v>0</v>
      </c>
      <c r="E19" s="102"/>
      <c r="F19" s="102"/>
      <c r="G19" s="102"/>
      <c r="H19" s="102"/>
      <c r="I19" s="102"/>
      <c r="J19" s="102"/>
      <c r="K19" s="102"/>
      <c r="L19" s="426" t="s">
        <v>108</v>
      </c>
      <c r="M19" s="217"/>
      <c r="N19" s="217"/>
      <c r="O19" s="217"/>
      <c r="P19" s="217"/>
      <c r="Q19" s="217"/>
      <c r="R19" s="217"/>
      <c r="S19" s="217"/>
      <c r="T19" s="217"/>
      <c r="U19" s="218"/>
      <c r="V19" s="426" t="s">
        <v>1</v>
      </c>
      <c r="W19" s="428"/>
      <c r="X19" s="217"/>
      <c r="Y19" s="217"/>
      <c r="Z19" s="102"/>
      <c r="AA19" s="102"/>
      <c r="AB19" s="102"/>
      <c r="AC19" s="102"/>
      <c r="AD19" s="102"/>
      <c r="AE19" s="102"/>
      <c r="AF19" s="102"/>
      <c r="AG19" s="103"/>
      <c r="AH19" s="60"/>
    </row>
    <row r="20" spans="1:34" s="114" customFormat="1" ht="9" customHeight="1" x14ac:dyDescent="0.2">
      <c r="A20" s="210"/>
      <c r="B20" s="112"/>
      <c r="C20" s="337"/>
      <c r="D20" s="19" t="s">
        <v>107</v>
      </c>
      <c r="E20" s="14"/>
      <c r="F20" s="14"/>
      <c r="G20" s="14"/>
      <c r="H20" s="14"/>
      <c r="I20" s="14"/>
      <c r="J20" s="14"/>
      <c r="K20" s="14"/>
      <c r="L20" s="427"/>
      <c r="M20" s="219"/>
      <c r="N20" s="219"/>
      <c r="O20" s="219"/>
      <c r="P20" s="219"/>
      <c r="Q20" s="220"/>
      <c r="R20" s="219"/>
      <c r="S20" s="219"/>
      <c r="T20" s="219"/>
      <c r="U20" s="221"/>
      <c r="V20" s="427"/>
      <c r="W20" s="429"/>
      <c r="X20" s="219"/>
      <c r="Y20" s="219"/>
      <c r="Z20" s="14"/>
      <c r="AA20" s="14"/>
      <c r="AB20" s="14"/>
      <c r="AC20" s="14"/>
      <c r="AD20" s="14"/>
      <c r="AE20" s="14"/>
      <c r="AF20" s="14"/>
      <c r="AG20" s="15"/>
      <c r="AH20" s="60"/>
    </row>
    <row r="21" spans="1:34" s="114" customFormat="1" ht="18.600000000000001" customHeight="1" x14ac:dyDescent="0.2">
      <c r="A21" s="210"/>
      <c r="B21" s="112"/>
      <c r="C21" s="337"/>
      <c r="D21" s="294"/>
      <c r="E21" s="245"/>
      <c r="F21" s="245"/>
      <c r="G21" s="245"/>
      <c r="H21" s="245"/>
      <c r="I21" s="245"/>
      <c r="J21" s="245"/>
      <c r="K21" s="245"/>
      <c r="L21" s="244"/>
      <c r="M21" s="245"/>
      <c r="N21" s="245"/>
      <c r="O21" s="245"/>
      <c r="P21" s="245"/>
      <c r="Q21" s="245"/>
      <c r="R21" s="245"/>
      <c r="S21" s="245"/>
      <c r="T21" s="245"/>
      <c r="U21" s="287"/>
      <c r="V21" s="244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6"/>
      <c r="AH21" s="60"/>
    </row>
    <row r="22" spans="1:34" s="114" customFormat="1" ht="12" customHeight="1" x14ac:dyDescent="0.2">
      <c r="A22" s="210"/>
      <c r="B22" s="112"/>
      <c r="C22" s="337"/>
      <c r="D22" s="111" t="s">
        <v>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9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0"/>
      <c r="AH22" s="60"/>
    </row>
    <row r="23" spans="1:34" s="114" customFormat="1" ht="12" customHeight="1" x14ac:dyDescent="0.2">
      <c r="A23" s="210"/>
      <c r="B23" s="112"/>
      <c r="C23" s="337"/>
      <c r="D23" s="36" t="s">
        <v>14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9" t="s">
        <v>3</v>
      </c>
      <c r="R23" s="39"/>
      <c r="S23" s="39"/>
      <c r="T23" s="39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40"/>
      <c r="AH23" s="60"/>
    </row>
    <row r="24" spans="1:34" s="114" customFormat="1" ht="15" customHeight="1" x14ac:dyDescent="0.2">
      <c r="A24" s="210"/>
      <c r="B24" s="112"/>
      <c r="C24" s="337"/>
      <c r="D24" s="247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8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9"/>
      <c r="AH24" s="60"/>
    </row>
    <row r="25" spans="1:34" s="114" customFormat="1" ht="12" customHeight="1" x14ac:dyDescent="0.2">
      <c r="A25" s="210"/>
      <c r="B25" s="112"/>
      <c r="C25" s="337"/>
      <c r="D25" s="36" t="s">
        <v>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41" t="s">
        <v>5</v>
      </c>
      <c r="R25" s="41"/>
      <c r="S25" s="41"/>
      <c r="T25" s="41"/>
      <c r="U25" s="42"/>
      <c r="V25" s="43" t="s">
        <v>6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60"/>
    </row>
    <row r="26" spans="1:34" s="114" customFormat="1" ht="15" customHeight="1" x14ac:dyDescent="0.2">
      <c r="A26" s="210"/>
      <c r="B26" s="112"/>
      <c r="C26" s="337"/>
      <c r="D26" s="247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88"/>
      <c r="Q26" s="283"/>
      <c r="R26" s="283"/>
      <c r="S26" s="283"/>
      <c r="T26" s="283"/>
      <c r="U26" s="284"/>
      <c r="V26" s="289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9"/>
      <c r="AH26" s="60"/>
    </row>
    <row r="27" spans="1:34" s="114" customFormat="1" ht="15" customHeight="1" x14ac:dyDescent="0.2">
      <c r="A27" s="210"/>
      <c r="B27" s="112"/>
      <c r="C27" s="337"/>
      <c r="D27" s="46" t="s">
        <v>7</v>
      </c>
      <c r="E27" s="47"/>
      <c r="F27" s="47"/>
      <c r="G27" s="47"/>
      <c r="H27" s="47"/>
      <c r="I27" s="42"/>
      <c r="J27" s="41" t="s">
        <v>8</v>
      </c>
      <c r="K27" s="47"/>
      <c r="L27" s="47"/>
      <c r="M27" s="47"/>
      <c r="N27" s="47"/>
      <c r="O27" s="47"/>
      <c r="P27" s="42"/>
      <c r="Q27" s="41" t="s">
        <v>10</v>
      </c>
      <c r="R27" s="47"/>
      <c r="S27" s="47"/>
      <c r="T27" s="47"/>
      <c r="U27" s="47"/>
      <c r="V27" s="47"/>
      <c r="W27" s="47"/>
      <c r="X27" s="47"/>
      <c r="Y27" s="43" t="s">
        <v>9</v>
      </c>
      <c r="Z27" s="41"/>
      <c r="AA27" s="47"/>
      <c r="AB27" s="47"/>
      <c r="AC27" s="42"/>
      <c r="AD27" s="41" t="s">
        <v>11</v>
      </c>
      <c r="AE27" s="41"/>
      <c r="AF27" s="47"/>
      <c r="AG27" s="48"/>
      <c r="AH27" s="60"/>
    </row>
    <row r="28" spans="1:34" s="114" customFormat="1" ht="15" customHeight="1" x14ac:dyDescent="0.2">
      <c r="A28" s="210"/>
      <c r="B28" s="112"/>
      <c r="C28" s="337"/>
      <c r="D28" s="247"/>
      <c r="E28" s="248"/>
      <c r="F28" s="248"/>
      <c r="G28" s="248"/>
      <c r="H28" s="248"/>
      <c r="I28" s="288"/>
      <c r="J28" s="289"/>
      <c r="K28" s="248"/>
      <c r="L28" s="248"/>
      <c r="M28" s="248"/>
      <c r="N28" s="248"/>
      <c r="O28" s="248"/>
      <c r="P28" s="288"/>
      <c r="Q28" s="289"/>
      <c r="R28" s="248"/>
      <c r="S28" s="248"/>
      <c r="T28" s="248"/>
      <c r="U28" s="248"/>
      <c r="V28" s="248"/>
      <c r="W28" s="248"/>
      <c r="X28" s="248"/>
      <c r="Y28" s="339"/>
      <c r="Z28" s="340"/>
      <c r="AA28" s="340"/>
      <c r="AB28" s="340"/>
      <c r="AC28" s="341"/>
      <c r="AD28" s="283"/>
      <c r="AE28" s="283"/>
      <c r="AF28" s="283"/>
      <c r="AG28" s="293"/>
      <c r="AH28" s="60"/>
    </row>
    <row r="29" spans="1:34" s="114" customFormat="1" ht="15" customHeight="1" x14ac:dyDescent="0.2">
      <c r="A29" s="210"/>
      <c r="B29" s="112"/>
      <c r="C29" s="337"/>
      <c r="D29" s="36" t="s">
        <v>400</v>
      </c>
      <c r="E29" s="37"/>
      <c r="F29" s="37"/>
      <c r="G29" s="37"/>
      <c r="H29" s="38"/>
      <c r="I29" s="49" t="s">
        <v>270</v>
      </c>
      <c r="J29" s="37"/>
      <c r="K29" s="37"/>
      <c r="L29" s="37"/>
      <c r="M29" s="38"/>
      <c r="N29" s="49" t="s">
        <v>13</v>
      </c>
      <c r="O29" s="37"/>
      <c r="P29" s="37"/>
      <c r="Q29" s="37"/>
      <c r="R29" s="37"/>
      <c r="S29" s="37"/>
      <c r="T29" s="37"/>
      <c r="U29" s="38"/>
      <c r="V29" s="39" t="s">
        <v>401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0"/>
      <c r="AH29" s="60"/>
    </row>
    <row r="30" spans="1:34" s="114" customFormat="1" ht="15" customHeight="1" x14ac:dyDescent="0.2">
      <c r="A30" s="210"/>
      <c r="B30" s="112"/>
      <c r="C30" s="338"/>
      <c r="D30" s="263"/>
      <c r="E30" s="242"/>
      <c r="F30" s="242"/>
      <c r="G30" s="242"/>
      <c r="H30" s="243"/>
      <c r="I30" s="241"/>
      <c r="J30" s="242"/>
      <c r="K30" s="242"/>
      <c r="L30" s="242"/>
      <c r="M30" s="243"/>
      <c r="N30" s="241"/>
      <c r="O30" s="242"/>
      <c r="P30" s="242"/>
      <c r="Q30" s="242"/>
      <c r="R30" s="242"/>
      <c r="S30" s="242"/>
      <c r="T30" s="242"/>
      <c r="U30" s="243"/>
      <c r="V30" s="290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2"/>
      <c r="AH30" s="60"/>
    </row>
    <row r="31" spans="1:34" s="114" customFormat="1" ht="3" customHeight="1" x14ac:dyDescent="0.2">
      <c r="A31" s="210"/>
      <c r="B31" s="112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</row>
    <row r="32" spans="1:34" s="114" customFormat="1" ht="12" customHeight="1" x14ac:dyDescent="0.2">
      <c r="A32" s="210"/>
      <c r="B32" s="112"/>
      <c r="C32" s="336" t="s">
        <v>15</v>
      </c>
      <c r="D32" s="28" t="s">
        <v>107</v>
      </c>
      <c r="E32" s="16"/>
      <c r="F32" s="16"/>
      <c r="G32" s="16"/>
      <c r="H32" s="16"/>
      <c r="I32" s="16"/>
      <c r="J32" s="16"/>
      <c r="K32" s="16"/>
      <c r="L32" s="88" t="s">
        <v>108</v>
      </c>
      <c r="M32" s="16"/>
      <c r="N32" s="16"/>
      <c r="O32" s="16"/>
      <c r="P32" s="16"/>
      <c r="Q32" s="29"/>
      <c r="R32" s="16"/>
      <c r="S32" s="16"/>
      <c r="T32" s="16"/>
      <c r="U32" s="17"/>
      <c r="V32" s="88" t="s">
        <v>1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8"/>
      <c r="AH32" s="60"/>
    </row>
    <row r="33" spans="1:34" s="114" customFormat="1" ht="18" customHeight="1" x14ac:dyDescent="0.2">
      <c r="A33" s="210"/>
      <c r="B33" s="112"/>
      <c r="C33" s="337"/>
      <c r="D33" s="294"/>
      <c r="E33" s="245"/>
      <c r="F33" s="245"/>
      <c r="G33" s="245"/>
      <c r="H33" s="245"/>
      <c r="I33" s="245"/>
      <c r="J33" s="245"/>
      <c r="K33" s="245"/>
      <c r="L33" s="244"/>
      <c r="M33" s="245"/>
      <c r="N33" s="245"/>
      <c r="O33" s="245"/>
      <c r="P33" s="245"/>
      <c r="Q33" s="245"/>
      <c r="R33" s="245"/>
      <c r="S33" s="245"/>
      <c r="T33" s="245"/>
      <c r="U33" s="287"/>
      <c r="V33" s="244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6"/>
      <c r="AH33" s="60"/>
    </row>
    <row r="34" spans="1:34" s="114" customFormat="1" ht="12" customHeight="1" x14ac:dyDescent="0.2">
      <c r="A34" s="210"/>
      <c r="B34" s="112"/>
      <c r="C34" s="337"/>
      <c r="D34" s="19" t="s">
        <v>4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0"/>
      <c r="Q34" s="21" t="s">
        <v>5</v>
      </c>
      <c r="R34" s="21"/>
      <c r="S34" s="21"/>
      <c r="T34" s="21"/>
      <c r="U34" s="22"/>
      <c r="V34" s="23" t="s">
        <v>6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60"/>
    </row>
    <row r="35" spans="1:34" s="114" customFormat="1" ht="15" customHeight="1" x14ac:dyDescent="0.2">
      <c r="A35" s="210"/>
      <c r="B35" s="112"/>
      <c r="C35" s="337"/>
      <c r="D35" s="247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88"/>
      <c r="Q35" s="283"/>
      <c r="R35" s="283"/>
      <c r="S35" s="283"/>
      <c r="T35" s="283"/>
      <c r="U35" s="284"/>
      <c r="V35" s="289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9"/>
      <c r="AH35" s="60"/>
    </row>
    <row r="36" spans="1:34" s="114" customFormat="1" ht="15" customHeight="1" x14ac:dyDescent="0.2">
      <c r="A36" s="210"/>
      <c r="B36" s="112"/>
      <c r="C36" s="337"/>
      <c r="D36" s="46" t="s">
        <v>7</v>
      </c>
      <c r="E36" s="47"/>
      <c r="F36" s="47"/>
      <c r="G36" s="47"/>
      <c r="H36" s="47"/>
      <c r="I36" s="42"/>
      <c r="J36" s="41" t="s">
        <v>8</v>
      </c>
      <c r="K36" s="47"/>
      <c r="L36" s="47"/>
      <c r="M36" s="47"/>
      <c r="N36" s="47"/>
      <c r="O36" s="47"/>
      <c r="P36" s="42"/>
      <c r="Q36" s="41" t="s">
        <v>16</v>
      </c>
      <c r="R36" s="47"/>
      <c r="S36" s="47"/>
      <c r="T36" s="47"/>
      <c r="U36" s="47"/>
      <c r="V36" s="47"/>
      <c r="W36" s="47"/>
      <c r="X36" s="47"/>
      <c r="Y36" s="43" t="s">
        <v>9</v>
      </c>
      <c r="Z36" s="41"/>
      <c r="AA36" s="47"/>
      <c r="AB36" s="47"/>
      <c r="AC36" s="42"/>
      <c r="AD36" s="342" t="s">
        <v>293</v>
      </c>
      <c r="AE36" s="343"/>
      <c r="AF36" s="343"/>
      <c r="AG36" s="344"/>
      <c r="AH36" s="60"/>
    </row>
    <row r="37" spans="1:34" s="114" customFormat="1" ht="15" customHeight="1" x14ac:dyDescent="0.2">
      <c r="A37" s="210"/>
      <c r="B37" s="112"/>
      <c r="C37" s="337"/>
      <c r="D37" s="247"/>
      <c r="E37" s="248"/>
      <c r="F37" s="248"/>
      <c r="G37" s="248"/>
      <c r="H37" s="248"/>
      <c r="I37" s="288"/>
      <c r="J37" s="289"/>
      <c r="K37" s="248"/>
      <c r="L37" s="248"/>
      <c r="M37" s="248"/>
      <c r="N37" s="248"/>
      <c r="O37" s="248"/>
      <c r="P37" s="288"/>
      <c r="Q37" s="289"/>
      <c r="R37" s="248"/>
      <c r="S37" s="248"/>
      <c r="T37" s="248"/>
      <c r="U37" s="248"/>
      <c r="V37" s="248"/>
      <c r="W37" s="248"/>
      <c r="X37" s="248"/>
      <c r="Y37" s="339"/>
      <c r="Z37" s="340"/>
      <c r="AA37" s="340"/>
      <c r="AB37" s="340"/>
      <c r="AC37" s="341"/>
      <c r="AD37" s="416"/>
      <c r="AE37" s="283"/>
      <c r="AF37" s="283"/>
      <c r="AG37" s="293"/>
      <c r="AH37" s="60"/>
    </row>
    <row r="38" spans="1:34" s="114" customFormat="1" ht="15" customHeight="1" x14ac:dyDescent="0.2">
      <c r="A38" s="210"/>
      <c r="B38" s="112"/>
      <c r="C38" s="337"/>
      <c r="D38" s="36" t="s">
        <v>400</v>
      </c>
      <c r="E38" s="37"/>
      <c r="F38" s="37"/>
      <c r="G38" s="37"/>
      <c r="H38" s="38"/>
      <c r="I38" s="49" t="s">
        <v>270</v>
      </c>
      <c r="J38" s="37"/>
      <c r="K38" s="37"/>
      <c r="L38" s="37"/>
      <c r="M38" s="38"/>
      <c r="N38" s="49" t="s">
        <v>13</v>
      </c>
      <c r="O38" s="37"/>
      <c r="P38" s="37"/>
      <c r="Q38" s="37"/>
      <c r="R38" s="37"/>
      <c r="S38" s="37"/>
      <c r="T38" s="37"/>
      <c r="U38" s="38"/>
      <c r="V38" s="39" t="s">
        <v>401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0"/>
      <c r="AH38" s="60"/>
    </row>
    <row r="39" spans="1:34" s="114" customFormat="1" ht="15" customHeight="1" x14ac:dyDescent="0.2">
      <c r="A39" s="210"/>
      <c r="B39" s="112"/>
      <c r="C39" s="338"/>
      <c r="D39" s="263"/>
      <c r="E39" s="242"/>
      <c r="F39" s="242"/>
      <c r="G39" s="242"/>
      <c r="H39" s="243"/>
      <c r="I39" s="241"/>
      <c r="J39" s="242"/>
      <c r="K39" s="242"/>
      <c r="L39" s="242"/>
      <c r="M39" s="243"/>
      <c r="N39" s="241"/>
      <c r="O39" s="242"/>
      <c r="P39" s="242"/>
      <c r="Q39" s="242"/>
      <c r="R39" s="242"/>
      <c r="S39" s="242"/>
      <c r="T39" s="242"/>
      <c r="U39" s="243"/>
      <c r="V39" s="290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2"/>
      <c r="AH39" s="60"/>
    </row>
    <row r="40" spans="1:34" s="114" customFormat="1" ht="3" customHeight="1" x14ac:dyDescent="0.2">
      <c r="A40" s="210"/>
      <c r="B40" s="11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60"/>
    </row>
    <row r="41" spans="1:34" s="114" customFormat="1" ht="12" customHeight="1" x14ac:dyDescent="0.2">
      <c r="A41" s="210"/>
      <c r="B41" s="112"/>
      <c r="C41" s="336" t="s">
        <v>17</v>
      </c>
      <c r="D41" s="28" t="s">
        <v>107</v>
      </c>
      <c r="E41" s="16"/>
      <c r="F41" s="16"/>
      <c r="G41" s="16"/>
      <c r="H41" s="16"/>
      <c r="I41" s="16"/>
      <c r="J41" s="16"/>
      <c r="K41" s="16"/>
      <c r="L41" s="88" t="s">
        <v>108</v>
      </c>
      <c r="M41" s="16"/>
      <c r="N41" s="16"/>
      <c r="O41" s="16"/>
      <c r="P41" s="16"/>
      <c r="Q41" s="29"/>
      <c r="R41" s="16"/>
      <c r="S41" s="16"/>
      <c r="T41" s="16"/>
      <c r="U41" s="17"/>
      <c r="V41" s="88" t="s">
        <v>1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8"/>
      <c r="AH41" s="60"/>
    </row>
    <row r="42" spans="1:34" s="114" customFormat="1" ht="18" customHeight="1" x14ac:dyDescent="0.2">
      <c r="A42" s="210"/>
      <c r="B42" s="112"/>
      <c r="C42" s="337"/>
      <c r="D42" s="294"/>
      <c r="E42" s="245"/>
      <c r="F42" s="245"/>
      <c r="G42" s="245"/>
      <c r="H42" s="245"/>
      <c r="I42" s="245"/>
      <c r="J42" s="245"/>
      <c r="K42" s="287"/>
      <c r="L42" s="244"/>
      <c r="M42" s="245"/>
      <c r="N42" s="245"/>
      <c r="O42" s="245"/>
      <c r="P42" s="245"/>
      <c r="Q42" s="245"/>
      <c r="R42" s="245"/>
      <c r="S42" s="245"/>
      <c r="T42" s="245"/>
      <c r="U42" s="287"/>
      <c r="V42" s="244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6"/>
      <c r="AH42" s="60"/>
    </row>
    <row r="43" spans="1:34" s="114" customFormat="1" ht="12" customHeight="1" x14ac:dyDescent="0.2">
      <c r="A43" s="210"/>
      <c r="B43" s="112"/>
      <c r="C43" s="337"/>
      <c r="D43" s="19" t="s">
        <v>4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0"/>
      <c r="Q43" s="21" t="s">
        <v>5</v>
      </c>
      <c r="R43" s="21"/>
      <c r="S43" s="21"/>
      <c r="T43" s="21"/>
      <c r="U43" s="22"/>
      <c r="V43" s="23" t="s">
        <v>6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  <c r="AH43" s="60"/>
    </row>
    <row r="44" spans="1:34" s="114" customFormat="1" ht="15" customHeight="1" x14ac:dyDescent="0.2">
      <c r="A44" s="211"/>
      <c r="B44" s="112"/>
      <c r="C44" s="337"/>
      <c r="D44" s="247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88"/>
      <c r="Q44" s="283"/>
      <c r="R44" s="283"/>
      <c r="S44" s="283"/>
      <c r="T44" s="283"/>
      <c r="U44" s="284"/>
      <c r="V44" s="289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9"/>
      <c r="AH44" s="60"/>
    </row>
    <row r="45" spans="1:34" s="114" customFormat="1" ht="15" customHeight="1" x14ac:dyDescent="0.2">
      <c r="A45" s="210"/>
      <c r="B45" s="112"/>
      <c r="C45" s="337"/>
      <c r="D45" s="46" t="s">
        <v>7</v>
      </c>
      <c r="E45" s="47"/>
      <c r="F45" s="47"/>
      <c r="G45" s="47"/>
      <c r="H45" s="47"/>
      <c r="I45" s="42"/>
      <c r="J45" s="41" t="s">
        <v>8</v>
      </c>
      <c r="K45" s="47"/>
      <c r="L45" s="47"/>
      <c r="M45" s="47"/>
      <c r="N45" s="47"/>
      <c r="O45" s="47"/>
      <c r="P45" s="42"/>
      <c r="Q45" s="41" t="s">
        <v>16</v>
      </c>
      <c r="R45" s="47"/>
      <c r="S45" s="47"/>
      <c r="T45" s="47"/>
      <c r="U45" s="47"/>
      <c r="V45" s="47"/>
      <c r="W45" s="47"/>
      <c r="X45" s="47"/>
      <c r="Y45" s="43" t="s">
        <v>9</v>
      </c>
      <c r="Z45" s="41"/>
      <c r="AA45" s="47"/>
      <c r="AB45" s="47"/>
      <c r="AC45" s="42"/>
      <c r="AD45" s="342" t="s">
        <v>293</v>
      </c>
      <c r="AE45" s="343"/>
      <c r="AF45" s="343"/>
      <c r="AG45" s="344"/>
      <c r="AH45" s="60"/>
    </row>
    <row r="46" spans="1:34" s="114" customFormat="1" ht="15" customHeight="1" x14ac:dyDescent="0.2">
      <c r="A46" s="212"/>
      <c r="B46" s="112"/>
      <c r="C46" s="337"/>
      <c r="D46" s="247"/>
      <c r="E46" s="248"/>
      <c r="F46" s="248"/>
      <c r="G46" s="248"/>
      <c r="H46" s="248"/>
      <c r="I46" s="288"/>
      <c r="J46" s="289"/>
      <c r="K46" s="248"/>
      <c r="L46" s="248"/>
      <c r="M46" s="248"/>
      <c r="N46" s="248"/>
      <c r="O46" s="248"/>
      <c r="P46" s="288"/>
      <c r="Q46" s="289"/>
      <c r="R46" s="248"/>
      <c r="S46" s="248"/>
      <c r="T46" s="248"/>
      <c r="U46" s="248"/>
      <c r="V46" s="248"/>
      <c r="W46" s="248"/>
      <c r="X46" s="248"/>
      <c r="Y46" s="339"/>
      <c r="Z46" s="340"/>
      <c r="AA46" s="340"/>
      <c r="AB46" s="340"/>
      <c r="AC46" s="341"/>
      <c r="AD46" s="416"/>
      <c r="AE46" s="283"/>
      <c r="AF46" s="283"/>
      <c r="AG46" s="293"/>
      <c r="AH46" s="60"/>
    </row>
    <row r="47" spans="1:34" s="114" customFormat="1" ht="15" customHeight="1" x14ac:dyDescent="0.2">
      <c r="A47" s="210"/>
      <c r="B47" s="112"/>
      <c r="C47" s="337"/>
      <c r="D47" s="36" t="s">
        <v>400</v>
      </c>
      <c r="E47" s="37"/>
      <c r="F47" s="37"/>
      <c r="G47" s="37"/>
      <c r="H47" s="38"/>
      <c r="I47" s="49" t="s">
        <v>270</v>
      </c>
      <c r="J47" s="37"/>
      <c r="K47" s="37"/>
      <c r="L47" s="37"/>
      <c r="M47" s="38"/>
      <c r="N47" s="49" t="s">
        <v>13</v>
      </c>
      <c r="O47" s="37"/>
      <c r="P47" s="37"/>
      <c r="Q47" s="37"/>
      <c r="R47" s="37"/>
      <c r="S47" s="37"/>
      <c r="T47" s="37"/>
      <c r="U47" s="38"/>
      <c r="V47" s="39" t="s">
        <v>401</v>
      </c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40"/>
      <c r="AH47" s="60"/>
    </row>
    <row r="48" spans="1:34" s="114" customFormat="1" ht="15" customHeight="1" x14ac:dyDescent="0.2">
      <c r="A48" s="210"/>
      <c r="B48" s="112"/>
      <c r="C48" s="338"/>
      <c r="D48" s="263"/>
      <c r="E48" s="242"/>
      <c r="F48" s="242"/>
      <c r="G48" s="242"/>
      <c r="H48" s="243"/>
      <c r="I48" s="241"/>
      <c r="J48" s="242"/>
      <c r="K48" s="242"/>
      <c r="L48" s="242"/>
      <c r="M48" s="243"/>
      <c r="N48" s="241"/>
      <c r="O48" s="242"/>
      <c r="P48" s="242"/>
      <c r="Q48" s="242"/>
      <c r="R48" s="242"/>
      <c r="S48" s="242"/>
      <c r="T48" s="242"/>
      <c r="U48" s="243"/>
      <c r="V48" s="290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2"/>
      <c r="AH48" s="60"/>
    </row>
    <row r="49" spans="1:35" s="114" customFormat="1" ht="3.95" customHeight="1" x14ac:dyDescent="0.2">
      <c r="A49" s="210"/>
      <c r="B49" s="11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60"/>
    </row>
    <row r="50" spans="1:35" s="114" customFormat="1" ht="30" customHeight="1" x14ac:dyDescent="0.2">
      <c r="A50" s="210"/>
      <c r="B50" s="112"/>
      <c r="C50" s="359" t="s">
        <v>18</v>
      </c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1"/>
      <c r="AH50" s="60"/>
    </row>
    <row r="51" spans="1:35" s="114" customFormat="1" ht="3.95" customHeight="1" x14ac:dyDescent="0.2">
      <c r="A51" s="210"/>
      <c r="B51" s="11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60"/>
    </row>
    <row r="52" spans="1:35" s="114" customFormat="1" ht="15" customHeight="1" x14ac:dyDescent="0.2">
      <c r="A52" s="210"/>
      <c r="B52" s="112"/>
      <c r="C52" s="399" t="s">
        <v>19</v>
      </c>
      <c r="D52" s="299"/>
      <c r="E52" s="299"/>
      <c r="F52" s="299"/>
      <c r="G52" s="299"/>
      <c r="H52" s="299"/>
      <c r="I52" s="299"/>
      <c r="J52" s="298" t="s">
        <v>20</v>
      </c>
      <c r="K52" s="299"/>
      <c r="L52" s="299"/>
      <c r="M52" s="299"/>
      <c r="N52" s="299"/>
      <c r="O52" s="299"/>
      <c r="P52" s="401"/>
      <c r="Q52" s="298" t="s">
        <v>22</v>
      </c>
      <c r="R52" s="299"/>
      <c r="S52" s="299"/>
      <c r="T52" s="299"/>
      <c r="U52" s="299"/>
      <c r="V52" s="299"/>
      <c r="W52" s="401"/>
      <c r="X52" s="295" t="s">
        <v>250</v>
      </c>
      <c r="Y52" s="296"/>
      <c r="Z52" s="296"/>
      <c r="AA52" s="297"/>
      <c r="AB52" s="298" t="s">
        <v>242</v>
      </c>
      <c r="AC52" s="299"/>
      <c r="AD52" s="299"/>
      <c r="AE52" s="299"/>
      <c r="AF52" s="299"/>
      <c r="AG52" s="300"/>
      <c r="AH52" s="60"/>
    </row>
    <row r="53" spans="1:35" s="114" customFormat="1" ht="20.100000000000001" customHeight="1" x14ac:dyDescent="0.2">
      <c r="A53" s="210"/>
      <c r="B53" s="112"/>
      <c r="C53" s="400"/>
      <c r="D53" s="283"/>
      <c r="E53" s="283"/>
      <c r="F53" s="283"/>
      <c r="G53" s="283"/>
      <c r="H53" s="283"/>
      <c r="I53" s="283"/>
      <c r="J53" s="402"/>
      <c r="K53" s="403"/>
      <c r="L53" s="403"/>
      <c r="M53" s="403"/>
      <c r="N53" s="403"/>
      <c r="O53" s="403"/>
      <c r="P53" s="404"/>
      <c r="Q53" s="405"/>
      <c r="R53" s="406"/>
      <c r="S53" s="406"/>
      <c r="T53" s="406"/>
      <c r="U53" s="406"/>
      <c r="V53" s="406"/>
      <c r="W53" s="407"/>
      <c r="X53" s="164"/>
      <c r="Y53" s="165"/>
      <c r="Z53" s="165"/>
      <c r="AA53" s="166"/>
      <c r="AB53" s="417" t="str">
        <f>IF(Turbo=2,"",IF(VALUE(Q53)=0,"",ROUND(VALUE(Q53)*1.7,2)))</f>
        <v/>
      </c>
      <c r="AC53" s="418"/>
      <c r="AD53" s="418"/>
      <c r="AE53" s="418"/>
      <c r="AF53" s="418"/>
      <c r="AG53" s="419"/>
      <c r="AH53" s="60"/>
    </row>
    <row r="54" spans="1:35" s="114" customFormat="1" ht="15" customHeight="1" x14ac:dyDescent="0.2">
      <c r="A54" s="210"/>
      <c r="B54" s="112"/>
      <c r="C54" s="443" t="s">
        <v>286</v>
      </c>
      <c r="D54" s="444"/>
      <c r="E54" s="444"/>
      <c r="F54" s="444"/>
      <c r="G54" s="444"/>
      <c r="H54" s="444"/>
      <c r="I54" s="445"/>
      <c r="J54" s="446" t="s">
        <v>287</v>
      </c>
      <c r="K54" s="444"/>
      <c r="L54" s="444"/>
      <c r="M54" s="444"/>
      <c r="N54" s="444"/>
      <c r="O54" s="444"/>
      <c r="P54" s="445"/>
      <c r="Q54" s="276" t="s">
        <v>21</v>
      </c>
      <c r="R54" s="266"/>
      <c r="S54" s="266"/>
      <c r="T54" s="266"/>
      <c r="U54" s="266"/>
      <c r="V54" s="266"/>
      <c r="W54" s="277"/>
      <c r="X54" s="273" t="s">
        <v>289</v>
      </c>
      <c r="Y54" s="274"/>
      <c r="Z54" s="274"/>
      <c r="AA54" s="275"/>
      <c r="AB54" s="301" t="s">
        <v>288</v>
      </c>
      <c r="AC54" s="302"/>
      <c r="AD54" s="302"/>
      <c r="AE54" s="302"/>
      <c r="AF54" s="302"/>
      <c r="AG54" s="303"/>
      <c r="AH54" s="60"/>
    </row>
    <row r="55" spans="1:35" s="114" customFormat="1" ht="28.15" customHeight="1" x14ac:dyDescent="0.2">
      <c r="A55" s="210"/>
      <c r="B55" s="112"/>
      <c r="C55" s="379" t="s">
        <v>378</v>
      </c>
      <c r="D55" s="380"/>
      <c r="E55" s="380"/>
      <c r="F55" s="380"/>
      <c r="G55" s="380"/>
      <c r="H55" s="380"/>
      <c r="I55" s="381"/>
      <c r="J55" s="376" t="str">
        <f>VLOOKUP(C55,' Datos de Organizadores '!U164:V188,2,)</f>
        <v>Categoría 2</v>
      </c>
      <c r="K55" s="377"/>
      <c r="L55" s="377"/>
      <c r="M55" s="377"/>
      <c r="N55" s="377"/>
      <c r="O55" s="377"/>
      <c r="P55" s="378"/>
      <c r="Q55" s="282"/>
      <c r="R55" s="283"/>
      <c r="S55" s="283"/>
      <c r="T55" s="283"/>
      <c r="U55" s="283"/>
      <c r="V55" s="283"/>
      <c r="W55" s="284"/>
      <c r="X55" s="164"/>
      <c r="Y55" s="165"/>
      <c r="Z55" s="165"/>
      <c r="AA55" s="166"/>
      <c r="AB55" s="270"/>
      <c r="AC55" s="271"/>
      <c r="AD55" s="271"/>
      <c r="AE55" s="271"/>
      <c r="AF55" s="271"/>
      <c r="AG55" s="272"/>
      <c r="AH55" s="60"/>
    </row>
    <row r="56" spans="1:35" s="114" customFormat="1" ht="23.25" customHeight="1" x14ac:dyDescent="0.2">
      <c r="A56" s="213"/>
      <c r="B56" s="208"/>
      <c r="C56" s="309" t="s">
        <v>402</v>
      </c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1"/>
      <c r="AH56" s="60"/>
    </row>
    <row r="57" spans="1:35" s="114" customFormat="1" ht="3.95" customHeight="1" x14ac:dyDescent="0.2">
      <c r="A57" s="210"/>
      <c r="B57" s="11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60"/>
    </row>
    <row r="58" spans="1:35" s="114" customFormat="1" ht="18" customHeight="1" x14ac:dyDescent="0.2">
      <c r="A58" s="210"/>
      <c r="B58" s="112"/>
      <c r="C58" s="312" t="s">
        <v>298</v>
      </c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4"/>
      <c r="AH58" s="60"/>
    </row>
    <row r="59" spans="1:35" s="114" customFormat="1" ht="3.95" customHeight="1" x14ac:dyDescent="0.2">
      <c r="A59" s="210"/>
      <c r="B59" s="112"/>
      <c r="C59" s="23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60"/>
    </row>
    <row r="60" spans="1:35" s="114" customFormat="1" ht="18" customHeight="1" x14ac:dyDescent="0.2">
      <c r="A60" s="210"/>
      <c r="B60" s="112"/>
      <c r="C60" s="408" t="s">
        <v>398</v>
      </c>
      <c r="D60" s="409"/>
      <c r="E60" s="409"/>
      <c r="F60" s="409"/>
      <c r="G60" s="409"/>
      <c r="H60" s="409"/>
      <c r="I60" s="410"/>
      <c r="J60" s="373" t="s">
        <v>291</v>
      </c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5"/>
      <c r="AH60" s="60"/>
    </row>
    <row r="61" spans="1:35" s="114" customFormat="1" ht="12" customHeight="1" x14ac:dyDescent="0.2">
      <c r="A61" s="210"/>
      <c r="B61" s="112"/>
      <c r="C61" s="408"/>
      <c r="D61" s="409"/>
      <c r="E61" s="409"/>
      <c r="F61" s="409"/>
      <c r="G61" s="409"/>
      <c r="H61" s="409"/>
      <c r="I61" s="410"/>
      <c r="J61" s="105"/>
      <c r="K61" s="382" t="s">
        <v>347</v>
      </c>
      <c r="L61" s="430"/>
      <c r="M61" s="430"/>
      <c r="N61" s="430"/>
      <c r="O61" s="430"/>
      <c r="P61" s="430"/>
      <c r="Q61" s="430"/>
      <c r="R61" s="430"/>
      <c r="S61" s="161"/>
      <c r="T61" s="167"/>
      <c r="U61" s="187"/>
      <c r="V61" s="187"/>
      <c r="W61" s="32" t="s">
        <v>403</v>
      </c>
      <c r="X61" s="187"/>
      <c r="Y61" s="187"/>
      <c r="Z61" s="187"/>
      <c r="AA61" s="168"/>
      <c r="AB61" s="168"/>
      <c r="AC61" s="168"/>
      <c r="AD61" s="168"/>
      <c r="AE61" s="168"/>
      <c r="AF61" s="168"/>
      <c r="AG61" s="169"/>
      <c r="AH61" s="60"/>
    </row>
    <row r="62" spans="1:35" s="114" customFormat="1" ht="9.75" customHeight="1" x14ac:dyDescent="0.2">
      <c r="A62" s="210"/>
      <c r="B62" s="112"/>
      <c r="C62" s="408"/>
      <c r="D62" s="409"/>
      <c r="E62" s="409"/>
      <c r="F62" s="409"/>
      <c r="G62" s="409"/>
      <c r="H62" s="409"/>
      <c r="I62" s="410"/>
      <c r="J62" s="189"/>
      <c r="K62" s="32" t="s">
        <v>336</v>
      </c>
      <c r="L62" s="32"/>
      <c r="M62" s="32"/>
      <c r="N62" s="32"/>
      <c r="O62" s="32"/>
      <c r="P62" s="32"/>
      <c r="Q62" s="161"/>
      <c r="R62" s="186"/>
      <c r="S62" s="161"/>
      <c r="T62" s="186"/>
      <c r="U62" s="186"/>
      <c r="V62" s="186"/>
      <c r="W62" s="32" t="s">
        <v>342</v>
      </c>
      <c r="X62" s="32"/>
      <c r="Y62" s="32"/>
      <c r="Z62" s="32"/>
      <c r="AA62" s="32"/>
      <c r="AB62" s="32"/>
      <c r="AC62" s="32"/>
      <c r="AD62" s="32"/>
      <c r="AE62" s="32"/>
      <c r="AF62" s="32"/>
      <c r="AG62" s="154"/>
      <c r="AH62" s="60"/>
      <c r="AI62" s="185"/>
    </row>
    <row r="63" spans="1:35" s="114" customFormat="1" ht="3" customHeight="1" x14ac:dyDescent="0.2">
      <c r="A63" s="210"/>
      <c r="B63" s="112"/>
      <c r="C63" s="408"/>
      <c r="D63" s="409"/>
      <c r="E63" s="409"/>
      <c r="F63" s="409"/>
      <c r="G63" s="409"/>
      <c r="H63" s="409"/>
      <c r="I63" s="410"/>
      <c r="J63" s="190"/>
      <c r="K63" s="184"/>
      <c r="L63" s="184"/>
      <c r="M63" s="184"/>
      <c r="N63" s="184"/>
      <c r="O63" s="184"/>
      <c r="P63" s="184"/>
      <c r="Q63" s="161"/>
      <c r="R63" s="161"/>
      <c r="S63" s="161"/>
      <c r="T63" s="161"/>
      <c r="U63" s="161"/>
      <c r="V63" s="161"/>
      <c r="W63" s="32"/>
      <c r="X63" s="183"/>
      <c r="Y63" s="183"/>
      <c r="Z63" s="183"/>
      <c r="AA63" s="153"/>
      <c r="AB63" s="153"/>
      <c r="AC63" s="153"/>
      <c r="AD63" s="153"/>
      <c r="AE63" s="153"/>
      <c r="AF63" s="153"/>
      <c r="AG63" s="154"/>
      <c r="AH63" s="60"/>
    </row>
    <row r="64" spans="1:35" s="114" customFormat="1" ht="9.75" customHeight="1" x14ac:dyDescent="0.2">
      <c r="A64" s="210"/>
      <c r="B64" s="112"/>
      <c r="C64" s="408"/>
      <c r="D64" s="409"/>
      <c r="E64" s="409"/>
      <c r="F64" s="409"/>
      <c r="G64" s="409"/>
      <c r="H64" s="409"/>
      <c r="I64" s="410"/>
      <c r="J64" s="191"/>
      <c r="K64" s="32" t="s">
        <v>337</v>
      </c>
      <c r="L64" s="32"/>
      <c r="M64" s="32"/>
      <c r="N64" s="32"/>
      <c r="O64" s="32"/>
      <c r="P64" s="32"/>
      <c r="Q64" s="161"/>
      <c r="R64" s="186"/>
      <c r="S64" s="161"/>
      <c r="T64" s="186"/>
      <c r="U64" s="186"/>
      <c r="V64" s="186"/>
      <c r="W64" s="32" t="s">
        <v>343</v>
      </c>
      <c r="X64" s="32"/>
      <c r="Y64" s="32"/>
      <c r="Z64" s="32"/>
      <c r="AA64" s="32"/>
      <c r="AB64" s="32"/>
      <c r="AC64" s="32"/>
      <c r="AD64" s="32"/>
      <c r="AE64" s="32"/>
      <c r="AF64" s="32"/>
      <c r="AG64" s="154"/>
      <c r="AH64" s="60"/>
    </row>
    <row r="65" spans="1:35" s="114" customFormat="1" ht="3" customHeight="1" x14ac:dyDescent="0.2">
      <c r="A65" s="210"/>
      <c r="B65" s="112"/>
      <c r="C65" s="13"/>
      <c r="D65" s="184"/>
      <c r="E65" s="184"/>
      <c r="F65" s="184"/>
      <c r="G65" s="184"/>
      <c r="H65" s="184"/>
      <c r="I65" s="184"/>
      <c r="J65" s="190"/>
      <c r="K65" s="184"/>
      <c r="L65" s="184"/>
      <c r="M65" s="184"/>
      <c r="N65" s="184"/>
      <c r="O65" s="184"/>
      <c r="P65" s="184"/>
      <c r="Q65" s="161"/>
      <c r="R65" s="161"/>
      <c r="S65" s="161"/>
      <c r="T65" s="161"/>
      <c r="U65" s="161"/>
      <c r="V65" s="161"/>
      <c r="W65" s="32"/>
      <c r="X65" s="183"/>
      <c r="Y65" s="183"/>
      <c r="Z65" s="183"/>
      <c r="AA65" s="153"/>
      <c r="AB65" s="153"/>
      <c r="AC65" s="153"/>
      <c r="AD65" s="153"/>
      <c r="AE65" s="153"/>
      <c r="AF65" s="153"/>
      <c r="AG65" s="154"/>
      <c r="AH65" s="60"/>
    </row>
    <row r="66" spans="1:35" s="114" customFormat="1" ht="9.75" customHeight="1" x14ac:dyDescent="0.2">
      <c r="A66" s="210"/>
      <c r="B66" s="112"/>
      <c r="C66" s="151"/>
      <c r="J66" s="191"/>
      <c r="K66" s="32" t="s">
        <v>338</v>
      </c>
      <c r="L66" s="32"/>
      <c r="M66" s="32"/>
      <c r="N66" s="32"/>
      <c r="O66" s="32"/>
      <c r="P66" s="32"/>
      <c r="Q66" s="161"/>
      <c r="R66" s="186"/>
      <c r="S66" s="161"/>
      <c r="T66" s="186"/>
      <c r="U66" s="186"/>
      <c r="V66" s="186"/>
      <c r="W66" s="32" t="s">
        <v>375</v>
      </c>
      <c r="X66" s="32"/>
      <c r="Y66" s="32"/>
      <c r="Z66" s="32"/>
      <c r="AA66" s="32"/>
      <c r="AB66" s="32"/>
      <c r="AC66" s="32"/>
      <c r="AD66" s="32"/>
      <c r="AE66" s="32"/>
      <c r="AF66" s="32"/>
      <c r="AG66" s="154"/>
      <c r="AH66" s="60"/>
    </row>
    <row r="67" spans="1:35" s="114" customFormat="1" ht="3" customHeight="1" x14ac:dyDescent="0.2">
      <c r="A67" s="210"/>
      <c r="B67" s="112"/>
      <c r="C67" s="13"/>
      <c r="D67" s="184"/>
      <c r="E67" s="184"/>
      <c r="F67" s="184"/>
      <c r="G67" s="184"/>
      <c r="H67" s="184"/>
      <c r="I67" s="184"/>
      <c r="J67" s="190"/>
      <c r="K67" s="184"/>
      <c r="L67" s="184"/>
      <c r="M67" s="184"/>
      <c r="N67" s="184"/>
      <c r="O67" s="184"/>
      <c r="P67" s="184"/>
      <c r="Q67" s="161"/>
      <c r="R67" s="161"/>
      <c r="S67" s="161"/>
      <c r="T67" s="161"/>
      <c r="U67" s="161"/>
      <c r="V67" s="161"/>
      <c r="W67" s="32"/>
      <c r="X67" s="183"/>
      <c r="Y67" s="183"/>
      <c r="Z67" s="183"/>
      <c r="AA67" s="153"/>
      <c r="AB67" s="153"/>
      <c r="AC67" s="153"/>
      <c r="AD67" s="153"/>
      <c r="AE67" s="153"/>
      <c r="AF67" s="153"/>
      <c r="AG67" s="154"/>
      <c r="AH67" s="60"/>
    </row>
    <row r="68" spans="1:35" s="114" customFormat="1" ht="9.75" customHeight="1" x14ac:dyDescent="0.2">
      <c r="A68" s="210"/>
      <c r="B68" s="112"/>
      <c r="C68" s="372" t="s">
        <v>292</v>
      </c>
      <c r="D68" s="316"/>
      <c r="E68" s="316"/>
      <c r="F68" s="316"/>
      <c r="G68" s="316"/>
      <c r="H68" s="316"/>
      <c r="I68" s="316"/>
      <c r="J68" s="191"/>
      <c r="K68" s="32" t="s">
        <v>339</v>
      </c>
      <c r="L68" s="32"/>
      <c r="M68" s="32"/>
      <c r="N68" s="32"/>
      <c r="O68" s="32"/>
      <c r="P68" s="32"/>
      <c r="Q68" s="37"/>
      <c r="R68" s="186"/>
      <c r="S68" s="37"/>
      <c r="T68" s="186"/>
      <c r="U68" s="186"/>
      <c r="V68" s="186"/>
      <c r="W68" s="32" t="s">
        <v>376</v>
      </c>
      <c r="X68" s="32"/>
      <c r="Y68" s="32"/>
      <c r="Z68" s="32"/>
      <c r="AA68" s="32"/>
      <c r="AB68" s="32"/>
      <c r="AC68" s="32"/>
      <c r="AD68" s="32"/>
      <c r="AE68" s="32"/>
      <c r="AF68" s="32"/>
      <c r="AG68" s="127"/>
      <c r="AH68" s="60"/>
    </row>
    <row r="69" spans="1:35" s="114" customFormat="1" ht="3" customHeight="1" x14ac:dyDescent="0.2">
      <c r="A69" s="210"/>
      <c r="B69" s="112"/>
      <c r="C69" s="151"/>
      <c r="D69" s="184"/>
      <c r="E69" s="184"/>
      <c r="F69" s="184"/>
      <c r="G69" s="184"/>
      <c r="H69" s="184"/>
      <c r="I69" s="184"/>
      <c r="J69" s="192"/>
      <c r="K69" s="184"/>
      <c r="L69" s="184"/>
      <c r="M69" s="184"/>
      <c r="N69" s="184"/>
      <c r="O69" s="184"/>
      <c r="P69" s="184"/>
      <c r="Q69" s="37"/>
      <c r="R69" s="37"/>
      <c r="S69" s="37"/>
      <c r="T69" s="37"/>
      <c r="U69" s="37"/>
      <c r="V69" s="37"/>
      <c r="W69" s="162"/>
      <c r="X69" s="162"/>
      <c r="Y69" s="162"/>
      <c r="Z69" s="162"/>
      <c r="AA69" s="149"/>
      <c r="AB69" s="149"/>
      <c r="AC69" s="149"/>
      <c r="AD69" s="149"/>
      <c r="AE69" s="149"/>
      <c r="AF69" s="149"/>
      <c r="AG69" s="150"/>
      <c r="AH69" s="60"/>
    </row>
    <row r="70" spans="1:35" s="114" customFormat="1" ht="9.75" customHeight="1" x14ac:dyDescent="0.2">
      <c r="A70" s="210"/>
      <c r="B70" s="112"/>
      <c r="C70" s="151"/>
      <c r="D70" s="382" t="s">
        <v>348</v>
      </c>
      <c r="E70" s="382"/>
      <c r="F70" s="382"/>
      <c r="G70" s="382"/>
      <c r="H70" s="382"/>
      <c r="I70" s="382"/>
      <c r="J70" s="191"/>
      <c r="K70" s="32" t="s">
        <v>340</v>
      </c>
      <c r="L70" s="104"/>
      <c r="M70" s="104"/>
      <c r="N70" s="104"/>
      <c r="O70" s="104"/>
      <c r="P70" s="104"/>
      <c r="Q70" s="37"/>
      <c r="R70" s="186"/>
      <c r="S70" s="37"/>
      <c r="T70" s="186"/>
      <c r="U70" s="186"/>
      <c r="V70" s="186"/>
      <c r="W70" s="222" t="s">
        <v>404</v>
      </c>
      <c r="X70" s="32"/>
      <c r="Y70" s="32"/>
      <c r="Z70" s="32"/>
      <c r="AA70" s="32"/>
      <c r="AB70" s="32"/>
      <c r="AC70" s="32"/>
      <c r="AD70" s="32"/>
      <c r="AE70" s="32"/>
      <c r="AF70" s="32"/>
      <c r="AG70" s="127"/>
      <c r="AH70" s="60"/>
    </row>
    <row r="71" spans="1:35" s="114" customFormat="1" ht="3" customHeight="1" x14ac:dyDescent="0.2">
      <c r="A71" s="210"/>
      <c r="B71" s="112"/>
      <c r="C71" s="151"/>
      <c r="D71" s="104"/>
      <c r="E71" s="104"/>
      <c r="F71" s="104"/>
      <c r="G71" s="104"/>
      <c r="H71" s="104"/>
      <c r="I71" s="104"/>
      <c r="J71" s="193"/>
      <c r="K71" s="104"/>
      <c r="L71" s="104"/>
      <c r="M71" s="104"/>
      <c r="N71" s="104"/>
      <c r="O71" s="104"/>
      <c r="P71" s="104"/>
      <c r="Q71" s="37"/>
      <c r="R71" s="186"/>
      <c r="S71" s="37"/>
      <c r="T71" s="186"/>
      <c r="U71" s="186"/>
      <c r="V71" s="186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127"/>
      <c r="AH71" s="60"/>
    </row>
    <row r="72" spans="1:35" s="114" customFormat="1" ht="9.75" customHeight="1" x14ac:dyDescent="0.15">
      <c r="A72" s="210"/>
      <c r="B72" s="112"/>
      <c r="C72" s="151"/>
      <c r="D72" s="285" t="s">
        <v>399</v>
      </c>
      <c r="E72" s="285"/>
      <c r="F72" s="285"/>
      <c r="G72" s="285"/>
      <c r="H72" s="285"/>
      <c r="I72" s="285"/>
      <c r="J72" s="191"/>
      <c r="K72" s="32" t="s">
        <v>405</v>
      </c>
      <c r="L72" s="104"/>
      <c r="M72" s="104"/>
      <c r="N72" s="104"/>
      <c r="O72" s="104"/>
      <c r="P72" s="104"/>
      <c r="Q72" s="37"/>
      <c r="R72" s="186"/>
      <c r="S72" s="37"/>
      <c r="T72" s="186"/>
      <c r="U72" s="186"/>
      <c r="W72" s="222" t="s">
        <v>349</v>
      </c>
      <c r="AD72" s="37"/>
      <c r="AE72" s="186"/>
      <c r="AF72" s="37"/>
      <c r="AG72" s="195"/>
      <c r="AH72" s="186"/>
      <c r="AI72" s="186"/>
    </row>
    <row r="73" spans="1:35" s="114" customFormat="1" ht="15" customHeight="1" x14ac:dyDescent="0.2">
      <c r="A73" s="210"/>
      <c r="B73" s="112"/>
      <c r="C73" s="30"/>
      <c r="D73" s="318"/>
      <c r="E73" s="318"/>
      <c r="F73" s="318"/>
      <c r="G73" s="318"/>
      <c r="H73" s="318"/>
      <c r="I73" s="318"/>
      <c r="J73" s="194"/>
      <c r="K73" s="129" t="s">
        <v>341</v>
      </c>
      <c r="L73" s="61"/>
      <c r="M73" s="188"/>
      <c r="N73" s="188"/>
      <c r="O73" s="188"/>
      <c r="P73" s="188"/>
      <c r="Q73" s="188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152"/>
      <c r="AH73" s="60"/>
    </row>
    <row r="74" spans="1:35" s="114" customFormat="1" ht="6.75" customHeight="1" x14ac:dyDescent="0.2">
      <c r="A74" s="210"/>
      <c r="B74" s="112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60"/>
    </row>
    <row r="75" spans="1:35" s="114" customFormat="1" ht="11.1" customHeight="1" x14ac:dyDescent="0.2">
      <c r="A75" s="210"/>
      <c r="B75" s="112"/>
      <c r="C75" s="148" t="s">
        <v>271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  <c r="Q75" s="148" t="s">
        <v>272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8"/>
      <c r="AH75" s="60"/>
    </row>
    <row r="76" spans="1:35" s="114" customFormat="1" ht="14.1" customHeight="1" x14ac:dyDescent="0.2">
      <c r="A76" s="210"/>
      <c r="B76" s="112"/>
      <c r="C76" s="384" t="str">
        <f>V33&amp;" "&amp;D33&amp;" "&amp;L33</f>
        <v xml:space="preserve">  </v>
      </c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6"/>
      <c r="Q76" s="384" t="str">
        <f>V42&amp;" "&amp;D42&amp;" "&amp;L42</f>
        <v xml:space="preserve">  </v>
      </c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6"/>
      <c r="AH76" s="60"/>
    </row>
    <row r="77" spans="1:35" s="114" customFormat="1" ht="3.95" customHeight="1" x14ac:dyDescent="0.2">
      <c r="A77" s="210"/>
      <c r="B77" s="112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60"/>
    </row>
    <row r="78" spans="1:35" s="114" customFormat="1" ht="30" customHeight="1" x14ac:dyDescent="0.2">
      <c r="A78" s="210"/>
      <c r="B78" s="112"/>
      <c r="C78" s="312" t="s">
        <v>25</v>
      </c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4"/>
      <c r="AH78" s="60"/>
    </row>
    <row r="79" spans="1:35" s="114" customFormat="1" ht="3.95" customHeight="1" x14ac:dyDescent="0.2">
      <c r="A79" s="210"/>
      <c r="B79" s="112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60"/>
    </row>
    <row r="80" spans="1:35" s="114" customFormat="1" ht="15" customHeight="1" x14ac:dyDescent="0.2">
      <c r="A80" s="210"/>
      <c r="B80" s="112"/>
      <c r="C80" s="372" t="s">
        <v>25</v>
      </c>
      <c r="D80" s="316"/>
      <c r="E80" s="316"/>
      <c r="F80" s="316"/>
      <c r="G80" s="316"/>
      <c r="H80" s="316"/>
      <c r="I80" s="396"/>
      <c r="J80" s="316" t="s">
        <v>28</v>
      </c>
      <c r="K80" s="316"/>
      <c r="L80" s="316"/>
      <c r="M80" s="316"/>
      <c r="N80" s="316"/>
      <c r="O80" s="316"/>
      <c r="P80" s="396"/>
      <c r="Q80" s="316" t="s">
        <v>227</v>
      </c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7"/>
      <c r="AH80" s="60"/>
    </row>
    <row r="81" spans="1:34" s="114" customFormat="1" ht="15" customHeight="1" x14ac:dyDescent="0.2">
      <c r="A81" s="210"/>
      <c r="B81" s="112"/>
      <c r="C81" s="13"/>
      <c r="D81" s="32" t="s">
        <v>27</v>
      </c>
      <c r="E81" s="14"/>
      <c r="F81" s="14"/>
      <c r="G81" s="14"/>
      <c r="H81" s="14"/>
      <c r="I81" s="20"/>
      <c r="J81" s="14"/>
      <c r="K81" s="14"/>
      <c r="L81" s="382" t="s">
        <v>85</v>
      </c>
      <c r="M81" s="382"/>
      <c r="N81" s="382"/>
      <c r="O81" s="382"/>
      <c r="P81" s="383"/>
      <c r="Q81" s="14"/>
      <c r="R81" s="371" t="s">
        <v>31</v>
      </c>
      <c r="S81" s="371"/>
      <c r="T81" s="371"/>
      <c r="U81" s="371"/>
      <c r="V81" s="371"/>
      <c r="W81" s="371"/>
      <c r="X81" s="371"/>
      <c r="Y81" s="371"/>
      <c r="Z81" s="174"/>
      <c r="AA81" s="371" t="s">
        <v>32</v>
      </c>
      <c r="AB81" s="371"/>
      <c r="AC81" s="371"/>
      <c r="AD81" s="175"/>
      <c r="AE81" s="286" t="s">
        <v>296</v>
      </c>
      <c r="AF81" s="286"/>
      <c r="AG81" s="15"/>
      <c r="AH81" s="60"/>
    </row>
    <row r="82" spans="1:34" s="114" customFormat="1" ht="3" customHeight="1" x14ac:dyDescent="0.2">
      <c r="A82" s="210"/>
      <c r="B82" s="112"/>
      <c r="C82" s="13"/>
      <c r="D82" s="382" t="s">
        <v>26</v>
      </c>
      <c r="E82" s="382"/>
      <c r="F82" s="382"/>
      <c r="G82" s="382"/>
      <c r="H82" s="382"/>
      <c r="I82" s="383"/>
      <c r="J82" s="14"/>
      <c r="K82" s="14"/>
      <c r="L82" s="32"/>
      <c r="M82" s="32"/>
      <c r="N82" s="32"/>
      <c r="O82" s="32"/>
      <c r="P82" s="98"/>
      <c r="Q82" s="14"/>
      <c r="R82" s="175"/>
      <c r="S82" s="175"/>
      <c r="T82" s="175"/>
      <c r="U82" s="175"/>
      <c r="V82" s="175"/>
      <c r="W82" s="175"/>
      <c r="X82" s="175"/>
      <c r="Y82" s="175"/>
      <c r="Z82" s="37"/>
      <c r="AA82" s="47"/>
      <c r="AB82" s="47"/>
      <c r="AC82" s="47"/>
      <c r="AD82" s="175"/>
      <c r="AE82" s="175"/>
      <c r="AF82" s="175"/>
      <c r="AG82" s="15"/>
      <c r="AH82" s="60"/>
    </row>
    <row r="83" spans="1:34" s="114" customFormat="1" ht="15" customHeight="1" x14ac:dyDescent="0.2">
      <c r="A83" s="210"/>
      <c r="B83" s="112"/>
      <c r="C83" s="13"/>
      <c r="D83" s="382"/>
      <c r="E83" s="382"/>
      <c r="F83" s="382"/>
      <c r="G83" s="382"/>
      <c r="H83" s="382"/>
      <c r="I83" s="383"/>
      <c r="J83" s="14"/>
      <c r="K83" s="14"/>
      <c r="L83" s="322" t="s">
        <v>220</v>
      </c>
      <c r="M83" s="322"/>
      <c r="N83" s="322"/>
      <c r="O83" s="322"/>
      <c r="P83" s="323"/>
      <c r="Q83" s="14"/>
      <c r="R83" s="33" t="s">
        <v>29</v>
      </c>
      <c r="S83" s="32"/>
      <c r="T83" s="32"/>
      <c r="U83" s="32"/>
      <c r="V83" s="32"/>
      <c r="W83" s="32"/>
      <c r="X83" s="32"/>
      <c r="Y83" s="32"/>
      <c r="Z83" s="173"/>
      <c r="AA83" s="281">
        <f>IF(Publicidad=1,' Derechos de Inscripción '!J29,' Derechos de Inscripción '!M29)</f>
        <v>485</v>
      </c>
      <c r="AB83" s="281"/>
      <c r="AC83" s="281"/>
      <c r="AD83" s="175"/>
      <c r="AE83" s="280">
        <f>IF(IVA=1,' Datos de Organizadores '!$T$23,0)</f>
        <v>0</v>
      </c>
      <c r="AF83" s="280"/>
      <c r="AG83" s="15"/>
      <c r="AH83" s="60"/>
    </row>
    <row r="84" spans="1:34" s="114" customFormat="1" ht="15" customHeight="1" x14ac:dyDescent="0.2">
      <c r="A84" s="210"/>
      <c r="B84" s="112"/>
      <c r="C84" s="387" t="s">
        <v>252</v>
      </c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9"/>
      <c r="Q84" s="14"/>
      <c r="R84" s="33" t="s">
        <v>294</v>
      </c>
      <c r="S84" s="14"/>
      <c r="T84" s="14"/>
      <c r="U84" s="14"/>
      <c r="V84" s="14"/>
      <c r="W84" s="14"/>
      <c r="X84" s="32"/>
      <c r="Y84" s="32"/>
      <c r="Z84" s="173"/>
      <c r="AA84" s="281">
        <f>IF(Shakedown=FALSE,0,IF(Publicidad=1,' Derechos de Inscripción '!J31,' Derechos de Inscripción '!M31))</f>
        <v>0</v>
      </c>
      <c r="AB84" s="281"/>
      <c r="AC84" s="281"/>
      <c r="AD84" s="175"/>
      <c r="AE84" s="280">
        <f>IF(IVA=1,' Datos de Organizadores '!$T$23,0)</f>
        <v>0</v>
      </c>
      <c r="AF84" s="280"/>
      <c r="AG84" s="15"/>
      <c r="AH84" s="60"/>
    </row>
    <row r="85" spans="1:34" s="114" customFormat="1" ht="14.1" customHeight="1" x14ac:dyDescent="0.2">
      <c r="A85" s="210"/>
      <c r="B85" s="112"/>
      <c r="C85" s="99" t="s">
        <v>225</v>
      </c>
      <c r="D85" s="32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9"/>
      <c r="Q85" s="14"/>
      <c r="R85" s="33" t="s">
        <v>221</v>
      </c>
      <c r="S85" s="14"/>
      <c r="T85" s="14"/>
      <c r="U85" s="14"/>
      <c r="V85" s="14"/>
      <c r="W85" s="14"/>
      <c r="X85" s="32"/>
      <c r="Y85" s="32"/>
      <c r="Z85" s="173"/>
      <c r="AA85" s="281">
        <f>IF(Auxiliar=TRUE,' Derechos de Inscripción '!J30,0)</f>
        <v>0</v>
      </c>
      <c r="AB85" s="281"/>
      <c r="AC85" s="281"/>
      <c r="AD85" s="175"/>
      <c r="AE85" s="280">
        <f>IF(IVA=1,' Datos de Organizadores '!$T$23,0)</f>
        <v>0</v>
      </c>
      <c r="AF85" s="280"/>
      <c r="AG85" s="15"/>
      <c r="AH85" s="60"/>
    </row>
    <row r="86" spans="1:34" s="114" customFormat="1" ht="14.1" customHeight="1" x14ac:dyDescent="0.2">
      <c r="A86" s="210"/>
      <c r="B86" s="112"/>
      <c r="C86" s="99" t="s">
        <v>226</v>
      </c>
      <c r="D86" s="32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9"/>
      <c r="Q86" s="14"/>
      <c r="R86" s="176"/>
      <c r="S86" s="175"/>
      <c r="T86" s="175"/>
      <c r="U86" s="175"/>
      <c r="V86" s="175"/>
      <c r="W86" s="175"/>
      <c r="X86" s="175"/>
      <c r="Y86" s="175"/>
      <c r="Z86" s="173"/>
      <c r="AA86" s="413"/>
      <c r="AB86" s="413"/>
      <c r="AC86" s="413"/>
      <c r="AD86" s="37"/>
      <c r="AE86" s="280"/>
      <c r="AF86" s="280"/>
      <c r="AG86" s="15"/>
      <c r="AH86" s="60"/>
    </row>
    <row r="87" spans="1:34" s="114" customFormat="1" ht="14.1" customHeight="1" x14ac:dyDescent="0.2">
      <c r="A87" s="210"/>
      <c r="B87" s="112"/>
      <c r="C87" s="99" t="s">
        <v>224</v>
      </c>
      <c r="D87" s="32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9"/>
      <c r="Q87" s="14"/>
      <c r="R87" s="33"/>
      <c r="S87" s="14"/>
      <c r="T87" s="14"/>
      <c r="U87" s="14"/>
      <c r="V87" s="411"/>
      <c r="W87" s="411"/>
      <c r="X87" s="411"/>
      <c r="Y87" s="411"/>
      <c r="Z87" s="411"/>
      <c r="AA87" s="392">
        <f>SUM(AA83:AC86)</f>
        <v>485</v>
      </c>
      <c r="AB87" s="392"/>
      <c r="AC87" s="392"/>
      <c r="AD87" s="173"/>
      <c r="AE87" s="173"/>
      <c r="AF87" s="173"/>
      <c r="AG87" s="15"/>
      <c r="AH87" s="60"/>
    </row>
    <row r="88" spans="1:34" s="114" customFormat="1" ht="14.1" customHeight="1" x14ac:dyDescent="0.2">
      <c r="A88" s="210"/>
      <c r="B88" s="112"/>
      <c r="C88" s="99" t="s">
        <v>223</v>
      </c>
      <c r="D88" s="32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9"/>
      <c r="Q88" s="14"/>
      <c r="R88" s="176"/>
      <c r="S88" s="395" t="s">
        <v>240</v>
      </c>
      <c r="T88" s="395"/>
      <c r="U88" s="394">
        <f>IF(IVA=1,' Datos de Organizadores '!$T$23,0)</f>
        <v>0</v>
      </c>
      <c r="V88" s="394"/>
      <c r="W88" s="179" t="s">
        <v>297</v>
      </c>
      <c r="X88" s="390">
        <f>SUM(AA83:AC85)</f>
        <v>485</v>
      </c>
      <c r="Y88" s="391"/>
      <c r="Z88" s="391"/>
      <c r="AA88" s="281">
        <f>AA83*AE83+AA84*AE84+AA85*AE85</f>
        <v>0</v>
      </c>
      <c r="AB88" s="281"/>
      <c r="AC88" s="281"/>
      <c r="AD88" s="173"/>
      <c r="AE88" s="173"/>
      <c r="AF88" s="173"/>
      <c r="AG88" s="15"/>
      <c r="AH88" s="60"/>
    </row>
    <row r="89" spans="1:34" s="114" customFormat="1" ht="14.1" customHeight="1" x14ac:dyDescent="0.2">
      <c r="A89" s="210"/>
      <c r="B89" s="112"/>
      <c r="C89" s="397" t="s">
        <v>222</v>
      </c>
      <c r="D89" s="398"/>
      <c r="E89" s="304"/>
      <c r="F89" s="304"/>
      <c r="G89" s="100" t="s">
        <v>7</v>
      </c>
      <c r="H89" s="14"/>
      <c r="I89" s="304"/>
      <c r="J89" s="304"/>
      <c r="K89" s="304"/>
      <c r="L89" s="304"/>
      <c r="M89" s="304"/>
      <c r="N89" s="304"/>
      <c r="O89" s="304"/>
      <c r="P89" s="315"/>
      <c r="Q89" s="155"/>
      <c r="R89" s="37"/>
      <c r="S89" s="395"/>
      <c r="T89" s="395"/>
      <c r="U89" s="394"/>
      <c r="V89" s="394"/>
      <c r="W89" s="179"/>
      <c r="X89" s="390"/>
      <c r="Y89" s="391"/>
      <c r="Z89" s="391"/>
      <c r="AA89" s="413"/>
      <c r="AB89" s="413"/>
      <c r="AC89" s="413"/>
      <c r="AD89" s="37"/>
      <c r="AE89" s="37"/>
      <c r="AF89" s="37"/>
      <c r="AG89" s="15"/>
      <c r="AH89" s="60"/>
    </row>
    <row r="90" spans="1:34" s="114" customFormat="1" ht="15" customHeight="1" x14ac:dyDescent="0.2">
      <c r="A90" s="210"/>
      <c r="B90" s="112"/>
      <c r="C90" s="121" t="s">
        <v>251</v>
      </c>
      <c r="D90" s="122"/>
      <c r="E90" s="122"/>
      <c r="F90" s="122"/>
      <c r="G90" s="125"/>
      <c r="H90" s="125"/>
      <c r="I90" s="125"/>
      <c r="J90" s="125"/>
      <c r="K90" s="181"/>
      <c r="L90" s="125"/>
      <c r="M90" s="125"/>
      <c r="N90" s="125"/>
      <c r="O90" s="125"/>
      <c r="P90" s="123"/>
      <c r="Q90" s="126"/>
      <c r="R90" s="33"/>
      <c r="S90" s="180"/>
      <c r="T90" s="180"/>
      <c r="U90" s="180"/>
      <c r="V90" s="411" t="s">
        <v>30</v>
      </c>
      <c r="W90" s="411"/>
      <c r="X90" s="411"/>
      <c r="Y90" s="411"/>
      <c r="Z90" s="411"/>
      <c r="AA90" s="392">
        <f>SUM(AA87:AC89)</f>
        <v>485</v>
      </c>
      <c r="AB90" s="392"/>
      <c r="AC90" s="392"/>
      <c r="AD90" s="173"/>
      <c r="AE90" s="173"/>
      <c r="AF90" s="173"/>
      <c r="AG90" s="127"/>
      <c r="AH90" s="60"/>
    </row>
    <row r="91" spans="1:34" s="114" customFormat="1" ht="9.9499999999999993" customHeight="1" thickBot="1" x14ac:dyDescent="0.25">
      <c r="A91" s="210"/>
      <c r="B91" s="112"/>
      <c r="C91" s="13"/>
      <c r="D91" s="382" t="s">
        <v>253</v>
      </c>
      <c r="E91" s="382"/>
      <c r="F91" s="382"/>
      <c r="G91" s="382"/>
      <c r="H91" s="414" t="str">
        <f>IF(Efectivo=2,"Consulte el Reglamento Particular o la Web del Rallye para obtener el nº de cuenta","")</f>
        <v>Consulte el Reglamento Particular o la Web del Rallye para obtener el nº de cuenta</v>
      </c>
      <c r="I91" s="414"/>
      <c r="J91" s="414"/>
      <c r="K91" s="414"/>
      <c r="L91" s="414"/>
      <c r="M91" s="414"/>
      <c r="N91" s="414"/>
      <c r="O91" s="414"/>
      <c r="P91" s="20"/>
      <c r="Q91" s="126"/>
      <c r="R91" s="33"/>
      <c r="S91" s="180"/>
      <c r="T91" s="180"/>
      <c r="U91" s="180"/>
      <c r="V91" s="412"/>
      <c r="W91" s="412"/>
      <c r="X91" s="412"/>
      <c r="Y91" s="412"/>
      <c r="Z91" s="412"/>
      <c r="AA91" s="393"/>
      <c r="AB91" s="393"/>
      <c r="AC91" s="393"/>
      <c r="AD91" s="177"/>
      <c r="AE91" s="177"/>
      <c r="AF91" s="177"/>
      <c r="AG91" s="127"/>
      <c r="AH91" s="60"/>
    </row>
    <row r="92" spans="1:34" s="114" customFormat="1" ht="9.9499999999999993" customHeight="1" thickTop="1" x14ac:dyDescent="0.2">
      <c r="A92" s="210"/>
      <c r="B92" s="112"/>
      <c r="C92" s="13"/>
      <c r="D92" s="382"/>
      <c r="E92" s="382"/>
      <c r="F92" s="382"/>
      <c r="G92" s="382"/>
      <c r="H92" s="414"/>
      <c r="I92" s="414"/>
      <c r="J92" s="414"/>
      <c r="K92" s="414"/>
      <c r="L92" s="414"/>
      <c r="M92" s="414"/>
      <c r="N92" s="414"/>
      <c r="O92" s="414"/>
      <c r="P92" s="20"/>
      <c r="Q92" s="126"/>
      <c r="R92" s="172"/>
      <c r="S92" s="172"/>
      <c r="T92" s="172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27"/>
      <c r="AH92" s="60"/>
    </row>
    <row r="93" spans="1:34" s="114" customFormat="1" ht="15" customHeight="1" x14ac:dyDescent="0.2">
      <c r="A93" s="210"/>
      <c r="B93" s="112"/>
      <c r="C93" s="30"/>
      <c r="D93" s="34" t="s">
        <v>254</v>
      </c>
      <c r="E93" s="31"/>
      <c r="F93" s="31"/>
      <c r="G93" s="34"/>
      <c r="H93" s="415"/>
      <c r="I93" s="415"/>
      <c r="J93" s="415"/>
      <c r="K93" s="415"/>
      <c r="L93" s="415"/>
      <c r="M93" s="415"/>
      <c r="N93" s="415"/>
      <c r="O93" s="415"/>
      <c r="P93" s="35"/>
      <c r="Q93" s="128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129"/>
      <c r="AH93" s="60"/>
    </row>
    <row r="94" spans="1:34" s="114" customFormat="1" ht="15" customHeight="1" x14ac:dyDescent="0.15">
      <c r="A94" s="210"/>
      <c r="B94" s="112"/>
      <c r="C94" s="14"/>
      <c r="D94" s="32"/>
      <c r="E94" s="14"/>
      <c r="F94" s="14"/>
      <c r="G94" s="32"/>
      <c r="H94" s="215"/>
      <c r="I94" s="215"/>
      <c r="J94" s="215"/>
      <c r="K94" s="215"/>
      <c r="L94" s="215"/>
      <c r="M94" s="215"/>
      <c r="N94" s="215"/>
      <c r="O94" s="215"/>
      <c r="P94" s="14"/>
      <c r="Q94" s="3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32"/>
      <c r="AH94" s="112"/>
    </row>
    <row r="95" spans="1:34" s="114" customFormat="1" ht="15" customHeight="1" x14ac:dyDescent="0.2">
      <c r="A95" s="210"/>
      <c r="B95" s="112"/>
      <c r="C95" s="237" t="s">
        <v>406</v>
      </c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112"/>
    </row>
    <row r="96" spans="1:34" s="144" customFormat="1" ht="49.9" customHeight="1" x14ac:dyDescent="0.2">
      <c r="A96" s="210"/>
      <c r="C96" s="226" t="s">
        <v>350</v>
      </c>
      <c r="D96" s="224"/>
      <c r="E96" s="225"/>
      <c r="F96" s="238" t="s">
        <v>352</v>
      </c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40"/>
    </row>
    <row r="97" spans="1:34" s="144" customFormat="1" ht="49.9" customHeight="1" x14ac:dyDescent="0.2">
      <c r="A97" s="210"/>
      <c r="C97" s="238" t="s">
        <v>351</v>
      </c>
      <c r="D97" s="239"/>
      <c r="E97" s="240"/>
      <c r="F97" s="238" t="s">
        <v>352</v>
      </c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40"/>
    </row>
    <row r="98" spans="1:34" s="114" customFormat="1" ht="28.9" customHeight="1" x14ac:dyDescent="0.2">
      <c r="A98" s="210"/>
      <c r="B98" s="112"/>
      <c r="C98" s="312" t="s">
        <v>34</v>
      </c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4"/>
      <c r="AH98" s="60"/>
    </row>
    <row r="99" spans="1:34" s="114" customFormat="1" ht="3.95" customHeight="1" x14ac:dyDescent="0.2">
      <c r="A99" s="210"/>
      <c r="B99" s="112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60"/>
    </row>
    <row r="100" spans="1:34" s="114" customFormat="1" ht="15" customHeight="1" x14ac:dyDescent="0.2">
      <c r="A100" s="210"/>
      <c r="B100" s="112"/>
      <c r="C100" s="260" t="s">
        <v>35</v>
      </c>
      <c r="D100" s="261"/>
      <c r="E100" s="261"/>
      <c r="F100" s="261"/>
      <c r="G100" s="261"/>
      <c r="H100" s="262"/>
      <c r="I100" s="260" t="s">
        <v>36</v>
      </c>
      <c r="J100" s="261"/>
      <c r="K100" s="261"/>
      <c r="L100" s="261"/>
      <c r="M100" s="261"/>
      <c r="N100" s="261"/>
      <c r="O100" s="262"/>
      <c r="P100" s="260" t="s">
        <v>280</v>
      </c>
      <c r="Q100" s="261"/>
      <c r="R100" s="261"/>
      <c r="S100" s="261"/>
      <c r="T100" s="261"/>
      <c r="U100" s="261"/>
      <c r="V100" s="261"/>
      <c r="W100" s="261"/>
      <c r="X100" s="261"/>
      <c r="Y100" s="262"/>
      <c r="Z100" s="260" t="s">
        <v>281</v>
      </c>
      <c r="AA100" s="261"/>
      <c r="AB100" s="261"/>
      <c r="AC100" s="261"/>
      <c r="AD100" s="261"/>
      <c r="AE100" s="261"/>
      <c r="AF100" s="261"/>
      <c r="AG100" s="262"/>
      <c r="AH100" s="60"/>
    </row>
    <row r="101" spans="1:34" s="114" customFormat="1" ht="11.1" customHeight="1" x14ac:dyDescent="0.2">
      <c r="A101" s="210"/>
      <c r="B101" s="112"/>
      <c r="C101" s="19" t="s">
        <v>1</v>
      </c>
      <c r="D101" s="26"/>
      <c r="E101" s="26"/>
      <c r="F101" s="26"/>
      <c r="G101" s="26"/>
      <c r="H101" s="27"/>
      <c r="I101" s="19" t="s">
        <v>1</v>
      </c>
      <c r="J101" s="26"/>
      <c r="K101" s="26"/>
      <c r="L101" s="26"/>
      <c r="M101" s="26"/>
      <c r="N101" s="26"/>
      <c r="O101" s="27"/>
      <c r="P101" s="19" t="s">
        <v>19</v>
      </c>
      <c r="Q101" s="26"/>
      <c r="R101" s="26"/>
      <c r="S101" s="26"/>
      <c r="T101" s="26"/>
      <c r="U101" s="26"/>
      <c r="V101" s="26"/>
      <c r="W101" s="26"/>
      <c r="X101" s="26"/>
      <c r="Y101" s="27"/>
      <c r="Z101" s="265" t="s">
        <v>19</v>
      </c>
      <c r="AA101" s="266"/>
      <c r="AB101" s="266"/>
      <c r="AC101" s="26"/>
      <c r="AD101" s="26"/>
      <c r="AE101" s="26"/>
      <c r="AF101" s="26"/>
      <c r="AG101" s="27"/>
      <c r="AH101" s="60"/>
    </row>
    <row r="102" spans="1:34" s="114" customFormat="1" ht="14.1" customHeight="1" x14ac:dyDescent="0.2">
      <c r="A102" s="210"/>
      <c r="B102" s="112"/>
      <c r="C102" s="247"/>
      <c r="D102" s="248"/>
      <c r="E102" s="248"/>
      <c r="F102" s="248"/>
      <c r="G102" s="248"/>
      <c r="H102" s="249"/>
      <c r="I102" s="247"/>
      <c r="J102" s="248"/>
      <c r="K102" s="248"/>
      <c r="L102" s="248"/>
      <c r="M102" s="248"/>
      <c r="N102" s="248"/>
      <c r="O102" s="249"/>
      <c r="P102" s="247"/>
      <c r="Q102" s="248"/>
      <c r="R102" s="248"/>
      <c r="S102" s="248"/>
      <c r="T102" s="248"/>
      <c r="U102" s="248"/>
      <c r="V102" s="248"/>
      <c r="W102" s="248"/>
      <c r="X102" s="248"/>
      <c r="Y102" s="249"/>
      <c r="Z102" s="247"/>
      <c r="AA102" s="248"/>
      <c r="AB102" s="248"/>
      <c r="AC102" s="248"/>
      <c r="AD102" s="248"/>
      <c r="AE102" s="248"/>
      <c r="AF102" s="248"/>
      <c r="AG102" s="249"/>
      <c r="AH102" s="60"/>
    </row>
    <row r="103" spans="1:34" s="114" customFormat="1" ht="11.1" customHeight="1" x14ac:dyDescent="0.2">
      <c r="A103" s="210"/>
      <c r="B103" s="112"/>
      <c r="C103" s="19" t="s">
        <v>255</v>
      </c>
      <c r="D103" s="26"/>
      <c r="E103" s="26"/>
      <c r="F103" s="26"/>
      <c r="G103" s="26"/>
      <c r="H103" s="27"/>
      <c r="I103" s="19" t="s">
        <v>255</v>
      </c>
      <c r="J103" s="26"/>
      <c r="K103" s="26"/>
      <c r="L103" s="26"/>
      <c r="M103" s="26"/>
      <c r="N103" s="26"/>
      <c r="O103" s="27"/>
      <c r="P103" s="19" t="s">
        <v>20</v>
      </c>
      <c r="Q103" s="26"/>
      <c r="R103" s="26"/>
      <c r="S103" s="26"/>
      <c r="T103" s="26"/>
      <c r="U103" s="26"/>
      <c r="V103" s="26"/>
      <c r="W103" s="26"/>
      <c r="X103" s="26"/>
      <c r="Y103" s="27"/>
      <c r="Z103" s="265" t="s">
        <v>20</v>
      </c>
      <c r="AA103" s="266" t="s">
        <v>39</v>
      </c>
      <c r="AB103" s="266"/>
      <c r="AC103" s="26"/>
      <c r="AD103" s="26"/>
      <c r="AE103" s="26"/>
      <c r="AF103" s="26"/>
      <c r="AG103" s="27"/>
      <c r="AH103" s="60"/>
    </row>
    <row r="104" spans="1:34" s="114" customFormat="1" ht="14.1" customHeight="1" x14ac:dyDescent="0.2">
      <c r="A104" s="210"/>
      <c r="B104" s="112"/>
      <c r="C104" s="247"/>
      <c r="D104" s="248"/>
      <c r="E104" s="248"/>
      <c r="F104" s="248"/>
      <c r="G104" s="248"/>
      <c r="H104" s="249"/>
      <c r="I104" s="247"/>
      <c r="J104" s="248"/>
      <c r="K104" s="248"/>
      <c r="L104" s="248"/>
      <c r="M104" s="248"/>
      <c r="N104" s="248"/>
      <c r="O104" s="249"/>
      <c r="P104" s="247"/>
      <c r="Q104" s="248"/>
      <c r="R104" s="248"/>
      <c r="S104" s="248"/>
      <c r="T104" s="248"/>
      <c r="U104" s="248"/>
      <c r="V104" s="248"/>
      <c r="W104" s="248"/>
      <c r="X104" s="248"/>
      <c r="Y104" s="249"/>
      <c r="Z104" s="247"/>
      <c r="AA104" s="248"/>
      <c r="AB104" s="248"/>
      <c r="AC104" s="248"/>
      <c r="AD104" s="248"/>
      <c r="AE104" s="248"/>
      <c r="AF104" s="248"/>
      <c r="AG104" s="249"/>
      <c r="AH104" s="60"/>
    </row>
    <row r="105" spans="1:34" s="114" customFormat="1" ht="11.1" customHeight="1" x14ac:dyDescent="0.2">
      <c r="A105" s="210"/>
      <c r="B105" s="112"/>
      <c r="C105" s="19" t="s">
        <v>16</v>
      </c>
      <c r="D105" s="26"/>
      <c r="E105" s="26"/>
      <c r="F105" s="26"/>
      <c r="G105" s="26"/>
      <c r="H105" s="27"/>
      <c r="I105" s="19" t="s">
        <v>16</v>
      </c>
      <c r="J105" s="26"/>
      <c r="K105" s="26"/>
      <c r="L105" s="26"/>
      <c r="M105" s="26"/>
      <c r="N105" s="26"/>
      <c r="O105" s="27"/>
      <c r="P105" s="19" t="s">
        <v>21</v>
      </c>
      <c r="Q105" s="26"/>
      <c r="R105" s="26"/>
      <c r="S105" s="26"/>
      <c r="T105" s="26"/>
      <c r="U105" s="26"/>
      <c r="V105" s="26"/>
      <c r="W105" s="26"/>
      <c r="X105" s="26"/>
      <c r="Y105" s="27"/>
      <c r="Z105" s="265" t="s">
        <v>21</v>
      </c>
      <c r="AA105" s="266" t="s">
        <v>16</v>
      </c>
      <c r="AB105" s="266"/>
      <c r="AC105" s="26"/>
      <c r="AD105" s="26"/>
      <c r="AE105" s="26"/>
      <c r="AF105" s="26"/>
      <c r="AG105" s="27"/>
      <c r="AH105" s="60"/>
    </row>
    <row r="106" spans="1:34" s="114" customFormat="1" ht="14.1" customHeight="1" x14ac:dyDescent="0.2">
      <c r="A106" s="210"/>
      <c r="B106" s="112"/>
      <c r="C106" s="247"/>
      <c r="D106" s="248"/>
      <c r="E106" s="248"/>
      <c r="F106" s="248"/>
      <c r="G106" s="248"/>
      <c r="H106" s="249"/>
      <c r="I106" s="247"/>
      <c r="J106" s="248"/>
      <c r="K106" s="248"/>
      <c r="L106" s="248"/>
      <c r="M106" s="248"/>
      <c r="N106" s="248"/>
      <c r="O106" s="249"/>
      <c r="P106" s="247"/>
      <c r="Q106" s="248"/>
      <c r="R106" s="248"/>
      <c r="S106" s="248"/>
      <c r="T106" s="248"/>
      <c r="U106" s="248"/>
      <c r="V106" s="248"/>
      <c r="W106" s="248"/>
      <c r="X106" s="248"/>
      <c r="Y106" s="249"/>
      <c r="Z106" s="247"/>
      <c r="AA106" s="248"/>
      <c r="AB106" s="248"/>
      <c r="AC106" s="248"/>
      <c r="AD106" s="248"/>
      <c r="AE106" s="248"/>
      <c r="AF106" s="248"/>
      <c r="AG106" s="249"/>
      <c r="AH106" s="60"/>
    </row>
    <row r="107" spans="1:34" s="114" customFormat="1" ht="11.1" customHeight="1" x14ac:dyDescent="0.2">
      <c r="A107" s="210"/>
      <c r="B107" s="112"/>
      <c r="C107" s="19" t="s">
        <v>9</v>
      </c>
      <c r="D107" s="26"/>
      <c r="E107" s="26"/>
      <c r="F107" s="26"/>
      <c r="G107" s="26"/>
      <c r="H107" s="27"/>
      <c r="I107" s="19" t="s">
        <v>9</v>
      </c>
      <c r="J107" s="26"/>
      <c r="K107" s="26"/>
      <c r="L107" s="26"/>
      <c r="M107" s="26"/>
      <c r="N107" s="26"/>
      <c r="O107" s="27"/>
      <c r="P107" s="19" t="s">
        <v>278</v>
      </c>
      <c r="Q107" s="26"/>
      <c r="R107" s="26"/>
      <c r="S107" s="26"/>
      <c r="T107" s="26"/>
      <c r="U107" s="26"/>
      <c r="V107" s="26"/>
      <c r="W107" s="26"/>
      <c r="X107" s="26"/>
      <c r="Y107" s="27"/>
      <c r="Z107" s="265" t="s">
        <v>279</v>
      </c>
      <c r="AA107" s="266" t="s">
        <v>9</v>
      </c>
      <c r="AB107" s="266"/>
      <c r="AC107" s="26"/>
      <c r="AD107" s="26"/>
      <c r="AE107" s="26"/>
      <c r="AF107" s="26"/>
      <c r="AG107" s="27"/>
      <c r="AH107" s="60"/>
    </row>
    <row r="108" spans="1:34" s="114" customFormat="1" ht="14.1" customHeight="1" x14ac:dyDescent="0.2">
      <c r="A108" s="210"/>
      <c r="B108" s="112"/>
      <c r="C108" s="263"/>
      <c r="D108" s="242"/>
      <c r="E108" s="242"/>
      <c r="F108" s="242"/>
      <c r="G108" s="242"/>
      <c r="H108" s="264"/>
      <c r="I108" s="263"/>
      <c r="J108" s="242"/>
      <c r="K108" s="242"/>
      <c r="L108" s="242"/>
      <c r="M108" s="242"/>
      <c r="N108" s="242"/>
      <c r="O108" s="264"/>
      <c r="P108" s="263"/>
      <c r="Q108" s="242"/>
      <c r="R108" s="242"/>
      <c r="S108" s="242"/>
      <c r="T108" s="242"/>
      <c r="U108" s="242"/>
      <c r="V108" s="242"/>
      <c r="W108" s="242"/>
      <c r="X108" s="242"/>
      <c r="Y108" s="264"/>
      <c r="Z108" s="263"/>
      <c r="AA108" s="242"/>
      <c r="AB108" s="242"/>
      <c r="AC108" s="242"/>
      <c r="AD108" s="242"/>
      <c r="AE108" s="242"/>
      <c r="AF108" s="242"/>
      <c r="AG108" s="264"/>
      <c r="AH108" s="60"/>
    </row>
    <row r="109" spans="1:34" s="114" customFormat="1" ht="15" customHeight="1" x14ac:dyDescent="0.2">
      <c r="A109" s="210"/>
      <c r="B109" s="112"/>
      <c r="C109" s="260" t="s">
        <v>40</v>
      </c>
      <c r="D109" s="261"/>
      <c r="E109" s="261"/>
      <c r="F109" s="261"/>
      <c r="G109" s="261"/>
      <c r="H109" s="262"/>
      <c r="I109" s="260" t="s">
        <v>282</v>
      </c>
      <c r="J109" s="261"/>
      <c r="K109" s="261"/>
      <c r="L109" s="261"/>
      <c r="M109" s="261"/>
      <c r="N109" s="261"/>
      <c r="O109" s="262"/>
      <c r="P109" s="260" t="s">
        <v>37</v>
      </c>
      <c r="Q109" s="261"/>
      <c r="R109" s="261"/>
      <c r="S109" s="261"/>
      <c r="T109" s="261"/>
      <c r="U109" s="261"/>
      <c r="V109" s="261"/>
      <c r="W109" s="261"/>
      <c r="X109" s="261"/>
      <c r="Y109" s="262"/>
      <c r="Z109" s="260" t="s">
        <v>38</v>
      </c>
      <c r="AA109" s="261"/>
      <c r="AB109" s="261"/>
      <c r="AC109" s="261"/>
      <c r="AD109" s="261"/>
      <c r="AE109" s="261"/>
      <c r="AF109" s="261"/>
      <c r="AG109" s="262"/>
      <c r="AH109" s="60"/>
    </row>
    <row r="110" spans="1:34" s="114" customFormat="1" ht="11.1" customHeight="1" x14ac:dyDescent="0.2">
      <c r="A110" s="210"/>
      <c r="B110" s="112"/>
      <c r="C110" s="19" t="s">
        <v>1</v>
      </c>
      <c r="D110" s="26"/>
      <c r="E110" s="26"/>
      <c r="F110" s="26"/>
      <c r="G110" s="26"/>
      <c r="H110" s="27"/>
      <c r="I110" s="19" t="s">
        <v>19</v>
      </c>
      <c r="J110" s="26"/>
      <c r="K110" s="26"/>
      <c r="L110" s="26"/>
      <c r="M110" s="26"/>
      <c r="N110" s="26"/>
      <c r="O110" s="27"/>
      <c r="P110" s="19" t="s">
        <v>1</v>
      </c>
      <c r="Q110" s="26"/>
      <c r="R110" s="26"/>
      <c r="S110" s="26"/>
      <c r="T110" s="26"/>
      <c r="U110" s="26"/>
      <c r="V110" s="26"/>
      <c r="W110" s="26"/>
      <c r="X110" s="26"/>
      <c r="Y110" s="27"/>
      <c r="Z110" s="265" t="s">
        <v>1</v>
      </c>
      <c r="AA110" s="266"/>
      <c r="AB110" s="266"/>
      <c r="AC110" s="26"/>
      <c r="AD110" s="26"/>
      <c r="AE110" s="26"/>
      <c r="AF110" s="26"/>
      <c r="AG110" s="27"/>
      <c r="AH110" s="60"/>
    </row>
    <row r="111" spans="1:34" s="114" customFormat="1" ht="14.1" customHeight="1" x14ac:dyDescent="0.2">
      <c r="A111" s="210"/>
      <c r="B111" s="112"/>
      <c r="C111" s="247"/>
      <c r="D111" s="248"/>
      <c r="E111" s="248"/>
      <c r="F111" s="248"/>
      <c r="G111" s="248"/>
      <c r="H111" s="249"/>
      <c r="I111" s="247"/>
      <c r="J111" s="248"/>
      <c r="K111" s="248"/>
      <c r="L111" s="248"/>
      <c r="M111" s="248"/>
      <c r="N111" s="248"/>
      <c r="O111" s="249"/>
      <c r="P111" s="247"/>
      <c r="Q111" s="248"/>
      <c r="R111" s="248"/>
      <c r="S111" s="248"/>
      <c r="T111" s="248"/>
      <c r="U111" s="248"/>
      <c r="V111" s="248"/>
      <c r="W111" s="248"/>
      <c r="X111" s="248"/>
      <c r="Y111" s="249"/>
      <c r="Z111" s="247"/>
      <c r="AA111" s="248"/>
      <c r="AB111" s="248"/>
      <c r="AC111" s="248"/>
      <c r="AD111" s="248"/>
      <c r="AE111" s="248"/>
      <c r="AF111" s="248"/>
      <c r="AG111" s="249"/>
      <c r="AH111" s="60"/>
    </row>
    <row r="112" spans="1:34" s="114" customFormat="1" ht="11.1" customHeight="1" x14ac:dyDescent="0.2">
      <c r="A112" s="210"/>
      <c r="B112" s="112"/>
      <c r="C112" s="265" t="s">
        <v>255</v>
      </c>
      <c r="D112" s="266" t="s">
        <v>39</v>
      </c>
      <c r="E112" s="266"/>
      <c r="F112" s="26"/>
      <c r="G112" s="26"/>
      <c r="H112" s="27"/>
      <c r="I112" s="139" t="s">
        <v>20</v>
      </c>
      <c r="J112" s="21"/>
      <c r="K112" s="21"/>
      <c r="L112" s="26"/>
      <c r="M112" s="26"/>
      <c r="N112" s="26"/>
      <c r="O112" s="27"/>
      <c r="P112" s="139" t="s">
        <v>255</v>
      </c>
      <c r="Q112" s="26"/>
      <c r="R112" s="26"/>
      <c r="S112" s="26"/>
      <c r="T112" s="26"/>
      <c r="U112" s="26"/>
      <c r="V112" s="26"/>
      <c r="W112" s="26"/>
      <c r="X112" s="26"/>
      <c r="Y112" s="27"/>
      <c r="Z112" s="265" t="s">
        <v>255</v>
      </c>
      <c r="AA112" s="266" t="s">
        <v>39</v>
      </c>
      <c r="AB112" s="266"/>
      <c r="AC112" s="26"/>
      <c r="AD112" s="26"/>
      <c r="AE112" s="26"/>
      <c r="AF112" s="26"/>
      <c r="AG112" s="27"/>
      <c r="AH112" s="60"/>
    </row>
    <row r="113" spans="1:34" s="114" customFormat="1" ht="14.1" customHeight="1" x14ac:dyDescent="0.2">
      <c r="A113" s="210"/>
      <c r="B113" s="112"/>
      <c r="C113" s="247"/>
      <c r="D113" s="248"/>
      <c r="E113" s="248"/>
      <c r="F113" s="248"/>
      <c r="G113" s="248"/>
      <c r="H113" s="249"/>
      <c r="I113" s="247"/>
      <c r="J113" s="248"/>
      <c r="K113" s="248"/>
      <c r="L113" s="248"/>
      <c r="M113" s="248"/>
      <c r="N113" s="248"/>
      <c r="O113" s="249"/>
      <c r="P113" s="247"/>
      <c r="Q113" s="248"/>
      <c r="R113" s="248"/>
      <c r="S113" s="248"/>
      <c r="T113" s="248"/>
      <c r="U113" s="248"/>
      <c r="V113" s="248"/>
      <c r="W113" s="248"/>
      <c r="X113" s="248"/>
      <c r="Y113" s="249"/>
      <c r="Z113" s="247"/>
      <c r="AA113" s="248"/>
      <c r="AB113" s="248"/>
      <c r="AC113" s="248"/>
      <c r="AD113" s="248"/>
      <c r="AE113" s="248"/>
      <c r="AF113" s="248"/>
      <c r="AG113" s="249"/>
      <c r="AH113" s="60"/>
    </row>
    <row r="114" spans="1:34" s="114" customFormat="1" ht="11.1" customHeight="1" x14ac:dyDescent="0.2">
      <c r="A114" s="210"/>
      <c r="B114" s="112"/>
      <c r="C114" s="19" t="s">
        <v>16</v>
      </c>
      <c r="D114" s="26"/>
      <c r="E114" s="26"/>
      <c r="F114" s="26"/>
      <c r="G114" s="26"/>
      <c r="H114" s="27"/>
      <c r="I114" s="19" t="s">
        <v>21</v>
      </c>
      <c r="J114" s="26"/>
      <c r="K114" s="26"/>
      <c r="L114" s="26"/>
      <c r="M114" s="26"/>
      <c r="N114" s="26"/>
      <c r="O114" s="27"/>
      <c r="P114" s="19" t="s">
        <v>16</v>
      </c>
      <c r="Q114" s="26"/>
      <c r="R114" s="26"/>
      <c r="S114" s="26"/>
      <c r="T114" s="26"/>
      <c r="U114" s="26"/>
      <c r="V114" s="26"/>
      <c r="W114" s="26"/>
      <c r="X114" s="26"/>
      <c r="Y114" s="27"/>
      <c r="Z114" s="265" t="s">
        <v>16</v>
      </c>
      <c r="AA114" s="266" t="s">
        <v>39</v>
      </c>
      <c r="AB114" s="266"/>
      <c r="AC114" s="26"/>
      <c r="AD114" s="26"/>
      <c r="AE114" s="26"/>
      <c r="AF114" s="26"/>
      <c r="AG114" s="27"/>
      <c r="AH114" s="60"/>
    </row>
    <row r="115" spans="1:34" s="114" customFormat="1" ht="14.1" customHeight="1" x14ac:dyDescent="0.2">
      <c r="A115" s="210"/>
      <c r="B115" s="112"/>
      <c r="C115" s="247"/>
      <c r="D115" s="248"/>
      <c r="E115" s="248"/>
      <c r="F115" s="248"/>
      <c r="G115" s="248"/>
      <c r="H115" s="249"/>
      <c r="I115" s="247"/>
      <c r="J115" s="248"/>
      <c r="K115" s="248"/>
      <c r="L115" s="248"/>
      <c r="M115" s="248"/>
      <c r="N115" s="248"/>
      <c r="O115" s="249"/>
      <c r="P115" s="247"/>
      <c r="Q115" s="248"/>
      <c r="R115" s="248"/>
      <c r="S115" s="248"/>
      <c r="T115" s="248"/>
      <c r="U115" s="248"/>
      <c r="V115" s="248"/>
      <c r="W115" s="248"/>
      <c r="X115" s="248"/>
      <c r="Y115" s="249"/>
      <c r="Z115" s="319"/>
      <c r="AA115" s="320"/>
      <c r="AB115" s="320"/>
      <c r="AC115" s="320"/>
      <c r="AD115" s="320"/>
      <c r="AE115" s="320"/>
      <c r="AF115" s="320"/>
      <c r="AG115" s="321"/>
      <c r="AH115" s="60"/>
    </row>
    <row r="116" spans="1:34" s="114" customFormat="1" ht="11.1" customHeight="1" x14ac:dyDescent="0.2">
      <c r="A116" s="210"/>
      <c r="B116" s="112"/>
      <c r="C116" s="19" t="s">
        <v>9</v>
      </c>
      <c r="D116" s="26"/>
      <c r="E116" s="26"/>
      <c r="F116" s="26"/>
      <c r="G116" s="26"/>
      <c r="H116" s="27"/>
      <c r="I116" s="19"/>
      <c r="J116" s="26"/>
      <c r="K116" s="26"/>
      <c r="L116" s="26"/>
      <c r="M116" s="26"/>
      <c r="N116" s="26"/>
      <c r="O116" s="27"/>
      <c r="P116" s="19" t="s">
        <v>9</v>
      </c>
      <c r="Q116" s="26"/>
      <c r="R116" s="26"/>
      <c r="S116" s="26"/>
      <c r="T116" s="26"/>
      <c r="U116" s="26"/>
      <c r="V116" s="26"/>
      <c r="W116" s="26"/>
      <c r="X116" s="26"/>
      <c r="Y116" s="27"/>
      <c r="Z116" s="265" t="s">
        <v>9</v>
      </c>
      <c r="AA116" s="266"/>
      <c r="AB116" s="266"/>
      <c r="AC116" s="26"/>
      <c r="AD116" s="26"/>
      <c r="AE116" s="26"/>
      <c r="AF116" s="26"/>
      <c r="AG116" s="27"/>
      <c r="AH116" s="60"/>
    </row>
    <row r="117" spans="1:34" s="114" customFormat="1" ht="14.1" customHeight="1" x14ac:dyDescent="0.2">
      <c r="A117" s="210"/>
      <c r="B117" s="112"/>
      <c r="C117" s="263"/>
      <c r="D117" s="242"/>
      <c r="E117" s="242"/>
      <c r="F117" s="242"/>
      <c r="G117" s="242"/>
      <c r="H117" s="264"/>
      <c r="I117" s="267"/>
      <c r="J117" s="268"/>
      <c r="K117" s="268"/>
      <c r="L117" s="268"/>
      <c r="M117" s="268"/>
      <c r="N117" s="268"/>
      <c r="O117" s="269"/>
      <c r="P117" s="263"/>
      <c r="Q117" s="242"/>
      <c r="R117" s="242"/>
      <c r="S117" s="242"/>
      <c r="T117" s="242"/>
      <c r="U117" s="242"/>
      <c r="V117" s="242"/>
      <c r="W117" s="242"/>
      <c r="X117" s="242"/>
      <c r="Y117" s="264"/>
      <c r="Z117" s="263"/>
      <c r="AA117" s="242"/>
      <c r="AB117" s="242"/>
      <c r="AC117" s="242"/>
      <c r="AD117" s="242"/>
      <c r="AE117" s="242"/>
      <c r="AF117" s="242"/>
      <c r="AG117" s="264"/>
      <c r="AH117" s="60"/>
    </row>
    <row r="118" spans="1:34" s="114" customFormat="1" ht="15" customHeight="1" x14ac:dyDescent="0.2">
      <c r="A118" s="210"/>
      <c r="B118" s="112"/>
      <c r="C118" s="257" t="s">
        <v>256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9"/>
      <c r="AH118" s="60"/>
    </row>
    <row r="119" spans="1:34" s="114" customFormat="1" ht="12" customHeight="1" x14ac:dyDescent="0.2">
      <c r="A119" s="210"/>
      <c r="B119" s="112"/>
      <c r="C119" s="120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/>
      <c r="AF119" s="308"/>
      <c r="AG119" s="119"/>
      <c r="AH119" s="60"/>
    </row>
    <row r="120" spans="1:34" s="114" customFormat="1" ht="12" customHeight="1" x14ac:dyDescent="0.2">
      <c r="A120" s="210"/>
      <c r="B120" s="112"/>
      <c r="C120" s="120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119"/>
      <c r="AH120" s="60"/>
    </row>
    <row r="121" spans="1:34" s="114" customFormat="1" ht="12" customHeight="1" x14ac:dyDescent="0.2">
      <c r="A121" s="210"/>
      <c r="B121" s="112"/>
      <c r="C121" s="120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8"/>
      <c r="AE121" s="308"/>
      <c r="AF121" s="308"/>
      <c r="AG121" s="119"/>
      <c r="AH121" s="60"/>
    </row>
    <row r="122" spans="1:34" s="114" customFormat="1" ht="3" customHeight="1" x14ac:dyDescent="0.2">
      <c r="A122" s="210"/>
      <c r="B122" s="112"/>
      <c r="C122" s="117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18"/>
      <c r="AH122" s="60"/>
    </row>
    <row r="123" spans="1:34" s="114" customFormat="1" ht="3.95" customHeight="1" x14ac:dyDescent="0.2">
      <c r="A123" s="210"/>
      <c r="B123" s="112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60"/>
    </row>
    <row r="124" spans="1:34" s="114" customFormat="1" ht="12" hidden="1" customHeight="1" x14ac:dyDescent="0.2">
      <c r="A124" s="210"/>
      <c r="B124" s="112"/>
      <c r="C124" s="147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138"/>
      <c r="Q124" s="14"/>
      <c r="R124" s="37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15"/>
      <c r="AH124" s="60"/>
    </row>
    <row r="125" spans="1:34" s="114" customFormat="1" ht="12" hidden="1" customHeight="1" x14ac:dyDescent="0.2">
      <c r="A125" s="210"/>
      <c r="B125" s="112"/>
      <c r="C125" s="147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138"/>
      <c r="Q125" s="14"/>
      <c r="R125" s="37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15"/>
      <c r="AH125" s="60"/>
    </row>
    <row r="126" spans="1:34" s="114" customFormat="1" ht="12" hidden="1" customHeight="1" x14ac:dyDescent="0.2">
      <c r="A126" s="210"/>
      <c r="B126" s="112"/>
      <c r="C126" s="147"/>
      <c r="D126" s="32" t="s">
        <v>266</v>
      </c>
      <c r="E126" s="32"/>
      <c r="F126" s="32"/>
      <c r="G126" s="32"/>
      <c r="H126" s="32"/>
      <c r="I126" s="32"/>
      <c r="J126" s="32"/>
      <c r="K126" s="32"/>
      <c r="L126" s="32" t="s">
        <v>267</v>
      </c>
      <c r="M126" s="32"/>
      <c r="N126" s="32"/>
      <c r="O126" s="32"/>
      <c r="P126" s="138"/>
      <c r="Q126" s="14"/>
      <c r="R126" s="37"/>
      <c r="S126" s="32"/>
      <c r="T126" s="32"/>
      <c r="U126" s="32"/>
      <c r="V126" s="32" t="s">
        <v>268</v>
      </c>
      <c r="W126" s="32"/>
      <c r="X126" s="32"/>
      <c r="Y126" s="32"/>
      <c r="Z126" s="32"/>
      <c r="AA126" s="32"/>
      <c r="AB126" s="32"/>
      <c r="AC126" s="252"/>
      <c r="AD126" s="252"/>
      <c r="AE126" s="252"/>
      <c r="AF126" s="32" t="s">
        <v>269</v>
      </c>
      <c r="AG126" s="15"/>
      <c r="AH126" s="60"/>
    </row>
    <row r="127" spans="1:34" s="114" customFormat="1" ht="12" customHeight="1" x14ac:dyDescent="0.2">
      <c r="A127" s="210"/>
      <c r="B127" s="112"/>
      <c r="C127" s="254" t="str">
        <f>"El abajo firmante se hace responsable de los datos que figuran en este documento y declara conocer los reglamentos por los que se rige la prueba los cuales deberá respetar, y solicita su inscripcion en el " &amp; B3 &amp; "."</f>
        <v>El abajo firmante se hace responsable de los datos que figuran en este documento y declara conocer los reglamentos por los que se rige la prueba los cuales deberá respetar, y solicita su inscripcion en el 24  Rali Do Cocido
16-17 MARZO 2018.</v>
      </c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60"/>
    </row>
    <row r="128" spans="1:34" s="114" customFormat="1" ht="19.5" customHeight="1" x14ac:dyDescent="0.2">
      <c r="A128" s="210"/>
      <c r="B128" s="112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60"/>
    </row>
    <row r="129" spans="1:34" s="114" customFormat="1" ht="12.95" customHeight="1" x14ac:dyDescent="0.2">
      <c r="A129" s="210"/>
      <c r="B129" s="112"/>
      <c r="C129" s="256" t="str">
        <f>"De acuerdo con lo establecido en la Ley Orgánica 15/1999 les informamos de que sus datos personales forman parte de un fichero cuyo responsable es " &amp; C6 &amp; ", con domicilio en " &amp; C7 &amp;  ", " &amp; C9 &amp;  ". La finalidad de este fichero es llevar a cabo la gestión y control de los participantes en el " &amp; B3 &amp; ". 
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ESCUDERIA LALÍN-DEZA, con domicilio en Campo de Feira Novo s/n, 36500-LALÍN  (PONTEVEDRA). La finalidad de este fichero es llevar a cabo la gestión y control de los participantes en el 24  Rali Do Cocido
16-17 MARZO 2018. 
Si lo desean podrán ejercitar los derechos de acceso, rectificación, cancelación y oposición, dirigiéndose por escrito a la dirección señalada y adjuntando una fotocopia de su DNI.</v>
      </c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60" t="s">
        <v>81</v>
      </c>
    </row>
    <row r="130" spans="1:34" s="114" customFormat="1" ht="12.95" customHeight="1" x14ac:dyDescent="0.2">
      <c r="A130" s="210"/>
      <c r="B130" s="112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60"/>
    </row>
    <row r="131" spans="1:34" s="114" customFormat="1" ht="30.75" customHeight="1" x14ac:dyDescent="0.2">
      <c r="A131" s="210"/>
      <c r="B131" s="112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60"/>
    </row>
    <row r="132" spans="1:34" s="114" customFormat="1" ht="15" customHeight="1" x14ac:dyDescent="0.15">
      <c r="A132" s="210"/>
      <c r="B132" s="112"/>
      <c r="C132" s="253" t="s">
        <v>397</v>
      </c>
      <c r="D132" s="253"/>
      <c r="E132" s="253"/>
      <c r="F132" s="253"/>
      <c r="G132" s="253"/>
      <c r="H132" s="253"/>
      <c r="I132" s="253"/>
      <c r="J132" s="253"/>
      <c r="K132" s="253" t="s">
        <v>74</v>
      </c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 t="s">
        <v>75</v>
      </c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60"/>
    </row>
    <row r="133" spans="1:34" s="114" customFormat="1" ht="15" customHeight="1" x14ac:dyDescent="0.2">
      <c r="A133" s="210"/>
      <c r="B133" s="112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60"/>
    </row>
    <row r="134" spans="1:34" s="114" customFormat="1" ht="15" customHeight="1" x14ac:dyDescent="0.2">
      <c r="A134" s="210"/>
      <c r="B134" s="112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60"/>
    </row>
    <row r="135" spans="1:34" s="114" customFormat="1" ht="15" customHeight="1" x14ac:dyDescent="0.2">
      <c r="A135" s="210"/>
      <c r="B135" s="112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60"/>
    </row>
    <row r="136" spans="1:34" s="114" customFormat="1" ht="9.75" customHeight="1" x14ac:dyDescent="0.2">
      <c r="A136" s="210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6"/>
    </row>
    <row r="137" spans="1:34" s="114" customFormat="1" ht="21" customHeight="1" x14ac:dyDescent="0.2">
      <c r="A137" s="210"/>
      <c r="B137" s="115"/>
      <c r="C137" s="115"/>
      <c r="D137" s="305" t="s">
        <v>249</v>
      </c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  <c r="AA137" s="306"/>
      <c r="AB137" s="306"/>
      <c r="AC137" s="306"/>
      <c r="AD137" s="306"/>
      <c r="AE137" s="306"/>
      <c r="AF137" s="307"/>
      <c r="AG137" s="115"/>
      <c r="AH137" s="116"/>
    </row>
    <row r="138" spans="1:34" s="114" customFormat="1" ht="6.75" customHeight="1" x14ac:dyDescent="0.2">
      <c r="A138" s="210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6"/>
    </row>
    <row r="139" spans="1:34" s="114" customFormat="1" ht="5.0999999999999996" customHeight="1" x14ac:dyDescent="0.2">
      <c r="A139" s="210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</row>
    <row r="140" spans="1:34" s="114" customFormat="1" ht="15" customHeight="1" x14ac:dyDescent="0.2">
      <c r="A140" s="210"/>
      <c r="B140" s="112"/>
      <c r="C140" s="250" t="s">
        <v>407</v>
      </c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60"/>
    </row>
    <row r="141" spans="1:34" s="114" customFormat="1" ht="15" customHeight="1" x14ac:dyDescent="0.2">
      <c r="A141" s="210"/>
      <c r="B141" s="112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60"/>
    </row>
    <row r="142" spans="1:34" s="114" customFormat="1" ht="15" customHeight="1" x14ac:dyDescent="0.2">
      <c r="A142" s="210"/>
      <c r="B142" s="112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60"/>
    </row>
    <row r="143" spans="1:34" s="114" customFormat="1" ht="2.25" customHeight="1" x14ac:dyDescent="0.2">
      <c r="A143" s="210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3"/>
    </row>
    <row r="144" spans="1:34" s="114" customFormat="1" ht="15" customHeight="1" x14ac:dyDescent="0.2">
      <c r="A144" s="210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60"/>
    </row>
    <row r="145" spans="1:34" s="114" customFormat="1" ht="15" customHeight="1" x14ac:dyDescent="0.2">
      <c r="A145" s="210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60"/>
    </row>
    <row r="146" spans="1:34" s="114" customFormat="1" ht="15" customHeight="1" x14ac:dyDescent="0.2">
      <c r="A146" s="210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60"/>
    </row>
    <row r="147" spans="1:34" s="114" customFormat="1" ht="15" customHeight="1" x14ac:dyDescent="0.2">
      <c r="A147" s="210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60"/>
    </row>
    <row r="148" spans="1:34" s="114" customFormat="1" ht="15" customHeight="1" x14ac:dyDescent="0.2">
      <c r="A148" s="210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60"/>
    </row>
    <row r="149" spans="1:34" s="114" customFormat="1" ht="15" customHeight="1" x14ac:dyDescent="0.2">
      <c r="A149" s="210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60"/>
    </row>
    <row r="150" spans="1:34" s="114" customFormat="1" ht="15" customHeight="1" x14ac:dyDescent="0.2">
      <c r="A150" s="210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60"/>
    </row>
    <row r="151" spans="1:34" s="114" customFormat="1" ht="15" customHeight="1" x14ac:dyDescent="0.2">
      <c r="A151" s="210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60"/>
    </row>
    <row r="152" spans="1:34" s="114" customFormat="1" ht="15" customHeight="1" x14ac:dyDescent="0.2">
      <c r="A152" s="210"/>
      <c r="B152" s="112"/>
      <c r="C152" s="112"/>
      <c r="D152" s="112"/>
      <c r="E152" s="112"/>
      <c r="F152" s="112"/>
      <c r="G152" s="112" t="b">
        <v>1</v>
      </c>
      <c r="H152" s="112" t="b">
        <v>0</v>
      </c>
      <c r="I152" s="112">
        <v>1</v>
      </c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60"/>
    </row>
    <row r="153" spans="1:34" s="114" customFormat="1" ht="15" customHeight="1" x14ac:dyDescent="0.2">
      <c r="A153" s="210"/>
      <c r="B153" s="112"/>
      <c r="C153" s="112"/>
      <c r="D153" s="112"/>
      <c r="E153" s="112"/>
      <c r="F153" s="112"/>
      <c r="G153" s="112" t="b">
        <v>0</v>
      </c>
      <c r="H153" s="112" t="b">
        <v>0</v>
      </c>
      <c r="I153" s="113" t="b">
        <v>0</v>
      </c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60"/>
    </row>
    <row r="154" spans="1:34" s="114" customFormat="1" ht="15" customHeight="1" x14ac:dyDescent="0.2">
      <c r="A154" s="210"/>
      <c r="B154" s="112"/>
      <c r="C154" s="112"/>
      <c r="D154" s="112"/>
      <c r="E154" s="112"/>
      <c r="F154" s="112"/>
      <c r="G154" s="112"/>
      <c r="H154" s="112" t="b">
        <v>0</v>
      </c>
      <c r="I154" s="112" t="b">
        <v>0</v>
      </c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60"/>
    </row>
    <row r="155" spans="1:34" s="114" customFormat="1" ht="15" customHeight="1" x14ac:dyDescent="0.2">
      <c r="A155" s="210"/>
      <c r="B155" s="112"/>
      <c r="C155" s="112"/>
      <c r="D155" s="112"/>
      <c r="E155" s="112"/>
      <c r="F155" s="112"/>
      <c r="G155" s="112"/>
      <c r="H155" s="112" t="b">
        <v>0</v>
      </c>
      <c r="I155" s="112" t="b">
        <v>0</v>
      </c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60"/>
    </row>
    <row r="156" spans="1:34" s="114" customFormat="1" ht="15" customHeight="1" x14ac:dyDescent="0.2">
      <c r="A156" s="210"/>
      <c r="B156" s="112"/>
      <c r="C156" s="112"/>
      <c r="D156" s="112"/>
      <c r="E156" s="112"/>
      <c r="F156" s="112"/>
      <c r="G156" s="112"/>
      <c r="H156" s="112" t="b">
        <v>1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60"/>
    </row>
    <row r="157" spans="1:34" s="114" customFormat="1" ht="15" customHeight="1" x14ac:dyDescent="0.2">
      <c r="A157" s="210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60"/>
    </row>
    <row r="158" spans="1:34" s="114" customFormat="1" ht="15" customHeight="1" x14ac:dyDescent="0.2">
      <c r="A158" s="210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60"/>
    </row>
    <row r="159" spans="1:34" s="114" customFormat="1" ht="15" customHeight="1" x14ac:dyDescent="0.2">
      <c r="A159" s="210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60"/>
    </row>
    <row r="160" spans="1:34" s="114" customFormat="1" ht="15" customHeight="1" x14ac:dyDescent="0.2">
      <c r="A160" s="210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60"/>
    </row>
    <row r="161" spans="1:34" s="114" customFormat="1" ht="15" customHeight="1" x14ac:dyDescent="0.2">
      <c r="A161" s="210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60"/>
    </row>
    <row r="162" spans="1:34" s="114" customFormat="1" ht="15" customHeight="1" x14ac:dyDescent="0.2">
      <c r="A162" s="210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60"/>
    </row>
    <row r="163" spans="1:34" s="114" customFormat="1" ht="15" customHeight="1" x14ac:dyDescent="0.2">
      <c r="A163" s="210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60"/>
    </row>
    <row r="164" spans="1:34" s="114" customFormat="1" ht="15" customHeight="1" x14ac:dyDescent="0.2">
      <c r="A164" s="210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60"/>
    </row>
    <row r="165" spans="1:34" s="114" customFormat="1" ht="15" customHeight="1" x14ac:dyDescent="0.2">
      <c r="A165" s="210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60"/>
    </row>
    <row r="166" spans="1:34" s="114" customFormat="1" ht="15" customHeight="1" x14ac:dyDescent="0.2">
      <c r="A166" s="210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60"/>
    </row>
    <row r="167" spans="1:34" s="114" customFormat="1" ht="15" customHeight="1" x14ac:dyDescent="0.2">
      <c r="A167" s="210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60"/>
    </row>
    <row r="168" spans="1:34" s="114" customFormat="1" ht="15" customHeight="1" x14ac:dyDescent="0.2">
      <c r="A168" s="210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60"/>
    </row>
    <row r="169" spans="1:34" s="114" customFormat="1" ht="15" customHeight="1" x14ac:dyDescent="0.2">
      <c r="A169" s="210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60"/>
    </row>
    <row r="170" spans="1:34" s="114" customFormat="1" ht="15" customHeight="1" x14ac:dyDescent="0.2">
      <c r="A170" s="210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60"/>
    </row>
    <row r="171" spans="1:34" s="114" customFormat="1" ht="15" customHeight="1" x14ac:dyDescent="0.2">
      <c r="A171" s="210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60"/>
    </row>
    <row r="172" spans="1:34" s="114" customFormat="1" ht="15" customHeight="1" x14ac:dyDescent="0.2">
      <c r="A172" s="210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60"/>
    </row>
    <row r="173" spans="1:34" s="114" customFormat="1" ht="15" customHeight="1" x14ac:dyDescent="0.2">
      <c r="A173" s="210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60"/>
    </row>
    <row r="174" spans="1:34" s="114" customFormat="1" ht="15" customHeight="1" x14ac:dyDescent="0.2">
      <c r="A174" s="210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60"/>
    </row>
    <row r="175" spans="1:34" s="114" customFormat="1" ht="15" customHeight="1" x14ac:dyDescent="0.2">
      <c r="A175" s="210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60"/>
    </row>
    <row r="176" spans="1:34" s="114" customFormat="1" ht="15" customHeight="1" x14ac:dyDescent="0.2">
      <c r="A176" s="210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60"/>
    </row>
    <row r="177" spans="1:34" s="114" customFormat="1" ht="15" customHeight="1" x14ac:dyDescent="0.2">
      <c r="A177" s="210"/>
      <c r="B177" s="136"/>
      <c r="C177" s="136"/>
      <c r="D177" s="136"/>
      <c r="E177" s="136"/>
      <c r="F177" s="136"/>
      <c r="G177" s="136"/>
      <c r="H177" s="182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24"/>
    </row>
    <row r="178" spans="1:34" s="114" customFormat="1" ht="14.25" customHeight="1" x14ac:dyDescent="0.2">
      <c r="A178" s="210"/>
      <c r="B178" s="209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62"/>
      <c r="Y178" s="62"/>
      <c r="Z178" s="62"/>
      <c r="AA178" s="62"/>
      <c r="AB178" s="62"/>
      <c r="AC178" s="62"/>
      <c r="AD178" s="137"/>
      <c r="AE178" s="137"/>
      <c r="AF178" s="137"/>
      <c r="AG178" s="137"/>
      <c r="AH178" s="130"/>
    </row>
    <row r="179" spans="1:34" s="114" customFormat="1" ht="15" hidden="1" customHeight="1" x14ac:dyDescent="0.2">
      <c r="A179" s="210"/>
    </row>
    <row r="180" spans="1:34" ht="15" customHeight="1" x14ac:dyDescent="0.2"/>
    <row r="181" spans="1:34" ht="15" customHeight="1" x14ac:dyDescent="0.2"/>
    <row r="182" spans="1:34" ht="15" customHeight="1" x14ac:dyDescent="0.2"/>
    <row r="183" spans="1:34" ht="15" customHeight="1" x14ac:dyDescent="0.2"/>
    <row r="184" spans="1:34" ht="15" customHeight="1" x14ac:dyDescent="0.2"/>
    <row r="185" spans="1:34" ht="15" customHeight="1" x14ac:dyDescent="0.2"/>
    <row r="186" spans="1:34" ht="15" customHeight="1" x14ac:dyDescent="0.2"/>
    <row r="187" spans="1:34" ht="15" customHeight="1" x14ac:dyDescent="0.2"/>
    <row r="188" spans="1:34" ht="15" customHeight="1" x14ac:dyDescent="0.2"/>
    <row r="189" spans="1:34" ht="15" customHeight="1" x14ac:dyDescent="0.2"/>
    <row r="190" spans="1:34" ht="15" customHeight="1" x14ac:dyDescent="0.2"/>
    <row r="191" spans="1:34" ht="15" customHeight="1" x14ac:dyDescent="0.2"/>
    <row r="192" spans="1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</sheetData>
  <mergeCells count="207">
    <mergeCell ref="B2:AG2"/>
    <mergeCell ref="B3:AG4"/>
    <mergeCell ref="C5:P5"/>
    <mergeCell ref="R5:AG6"/>
    <mergeCell ref="L19:L20"/>
    <mergeCell ref="V19:W20"/>
    <mergeCell ref="K61:R61"/>
    <mergeCell ref="AB10:AD15"/>
    <mergeCell ref="AE10:AG15"/>
    <mergeCell ref="R13:V15"/>
    <mergeCell ref="V44:AG44"/>
    <mergeCell ref="D44:P44"/>
    <mergeCell ref="Y46:AC46"/>
    <mergeCell ref="V39:AG39"/>
    <mergeCell ref="C54:I54"/>
    <mergeCell ref="V48:AG48"/>
    <mergeCell ref="J54:P54"/>
    <mergeCell ref="AD45:AG45"/>
    <mergeCell ref="J46:P46"/>
    <mergeCell ref="N48:U48"/>
    <mergeCell ref="C41:C48"/>
    <mergeCell ref="D46:I46"/>
    <mergeCell ref="C50:AG50"/>
    <mergeCell ref="Q44:U44"/>
    <mergeCell ref="L42:U42"/>
    <mergeCell ref="J37:P37"/>
    <mergeCell ref="Y37:AC37"/>
    <mergeCell ref="AD37:AG37"/>
    <mergeCell ref="Q37:X37"/>
    <mergeCell ref="AB53:AG53"/>
    <mergeCell ref="I39:M39"/>
    <mergeCell ref="Q52:W52"/>
    <mergeCell ref="D39:H39"/>
    <mergeCell ref="AD46:AG46"/>
    <mergeCell ref="Q46:X46"/>
    <mergeCell ref="I48:M48"/>
    <mergeCell ref="C80:I80"/>
    <mergeCell ref="J80:P80"/>
    <mergeCell ref="AE85:AF85"/>
    <mergeCell ref="C89:D89"/>
    <mergeCell ref="D91:G92"/>
    <mergeCell ref="C52:I52"/>
    <mergeCell ref="C53:I53"/>
    <mergeCell ref="J52:P52"/>
    <mergeCell ref="J53:P53"/>
    <mergeCell ref="Q53:W53"/>
    <mergeCell ref="S89:T89"/>
    <mergeCell ref="U89:V89"/>
    <mergeCell ref="C60:I64"/>
    <mergeCell ref="X89:Z89"/>
    <mergeCell ref="V90:Z91"/>
    <mergeCell ref="AA87:AC87"/>
    <mergeCell ref="AA85:AC85"/>
    <mergeCell ref="AA86:AC86"/>
    <mergeCell ref="V87:Z87"/>
    <mergeCell ref="Q76:AG76"/>
    <mergeCell ref="AA89:AC89"/>
    <mergeCell ref="H91:O93"/>
    <mergeCell ref="E85:P85"/>
    <mergeCell ref="C84:P84"/>
    <mergeCell ref="D82:I83"/>
    <mergeCell ref="R81:Y81"/>
    <mergeCell ref="X88:Z88"/>
    <mergeCell ref="AA90:AC91"/>
    <mergeCell ref="U88:V88"/>
    <mergeCell ref="S88:T88"/>
    <mergeCell ref="C108:H108"/>
    <mergeCell ref="P102:Y102"/>
    <mergeCell ref="P106:Y106"/>
    <mergeCell ref="P100:Y100"/>
    <mergeCell ref="C98:AG98"/>
    <mergeCell ref="C100:H100"/>
    <mergeCell ref="C106:H106"/>
    <mergeCell ref="Z102:AG102"/>
    <mergeCell ref="C104:H104"/>
    <mergeCell ref="Z103:AB103"/>
    <mergeCell ref="I108:O108"/>
    <mergeCell ref="C6:P6"/>
    <mergeCell ref="R10:V12"/>
    <mergeCell ref="C9:P10"/>
    <mergeCell ref="C19:C30"/>
    <mergeCell ref="Y28:AC28"/>
    <mergeCell ref="AD36:AG36"/>
    <mergeCell ref="W10:AA12"/>
    <mergeCell ref="W13:AA15"/>
    <mergeCell ref="D21:K21"/>
    <mergeCell ref="D28:I28"/>
    <mergeCell ref="C13:P15"/>
    <mergeCell ref="V35:AG35"/>
    <mergeCell ref="C17:AG17"/>
    <mergeCell ref="C32:C39"/>
    <mergeCell ref="D37:I37"/>
    <mergeCell ref="C11:P12"/>
    <mergeCell ref="C7:P8"/>
    <mergeCell ref="AB8:AD9"/>
    <mergeCell ref="AE8:AG9"/>
    <mergeCell ref="R8:AA9"/>
    <mergeCell ref="Q35:U35"/>
    <mergeCell ref="D137:AF137"/>
    <mergeCell ref="D119:AF121"/>
    <mergeCell ref="C56:AG56"/>
    <mergeCell ref="C78:AG78"/>
    <mergeCell ref="E86:P86"/>
    <mergeCell ref="E87:P87"/>
    <mergeCell ref="I89:P89"/>
    <mergeCell ref="Q80:AG80"/>
    <mergeCell ref="D73:I73"/>
    <mergeCell ref="Z115:AG115"/>
    <mergeCell ref="P109:Y109"/>
    <mergeCell ref="Z110:AB110"/>
    <mergeCell ref="P115:Y115"/>
    <mergeCell ref="C115:H115"/>
    <mergeCell ref="C112:E112"/>
    <mergeCell ref="C111:H111"/>
    <mergeCell ref="I109:O109"/>
    <mergeCell ref="Z114:AB114"/>
    <mergeCell ref="Z106:AG106"/>
    <mergeCell ref="I100:O100"/>
    <mergeCell ref="P108:Y108"/>
    <mergeCell ref="Z107:AB107"/>
    <mergeCell ref="P104:Y104"/>
    <mergeCell ref="L83:P83"/>
    <mergeCell ref="D42:K42"/>
    <mergeCell ref="D26:P26"/>
    <mergeCell ref="V26:AG26"/>
    <mergeCell ref="Q28:X28"/>
    <mergeCell ref="X52:AA52"/>
    <mergeCell ref="AB52:AG52"/>
    <mergeCell ref="AB54:AG54"/>
    <mergeCell ref="Z105:AB105"/>
    <mergeCell ref="E89:F89"/>
    <mergeCell ref="D48:H48"/>
    <mergeCell ref="Z101:AB101"/>
    <mergeCell ref="I102:O102"/>
    <mergeCell ref="Z100:AG100"/>
    <mergeCell ref="C102:H102"/>
    <mergeCell ref="C58:AG58"/>
    <mergeCell ref="AA81:AC81"/>
    <mergeCell ref="C68:I68"/>
    <mergeCell ref="J60:AG60"/>
    <mergeCell ref="J55:P55"/>
    <mergeCell ref="C55:I55"/>
    <mergeCell ref="L81:P81"/>
    <mergeCell ref="D70:I70"/>
    <mergeCell ref="AA88:AC88"/>
    <mergeCell ref="C76:P76"/>
    <mergeCell ref="L21:U21"/>
    <mergeCell ref="D35:P35"/>
    <mergeCell ref="J28:P28"/>
    <mergeCell ref="D30:H30"/>
    <mergeCell ref="I30:M30"/>
    <mergeCell ref="V30:AG30"/>
    <mergeCell ref="N30:U30"/>
    <mergeCell ref="AD28:AG28"/>
    <mergeCell ref="L33:U33"/>
    <mergeCell ref="D33:K33"/>
    <mergeCell ref="V33:AG33"/>
    <mergeCell ref="D24:P24"/>
    <mergeCell ref="V21:AG21"/>
    <mergeCell ref="P111:Y111"/>
    <mergeCell ref="P113:Y113"/>
    <mergeCell ref="I111:O111"/>
    <mergeCell ref="Q24:AG24"/>
    <mergeCell ref="I106:O106"/>
    <mergeCell ref="Z108:AG108"/>
    <mergeCell ref="I117:O117"/>
    <mergeCell ref="Z113:AG113"/>
    <mergeCell ref="I115:O115"/>
    <mergeCell ref="Z104:AG104"/>
    <mergeCell ref="AB55:AG55"/>
    <mergeCell ref="X54:AA54"/>
    <mergeCell ref="Q54:W54"/>
    <mergeCell ref="E88:P88"/>
    <mergeCell ref="AE86:AF86"/>
    <mergeCell ref="AA83:AC83"/>
    <mergeCell ref="AA84:AC84"/>
    <mergeCell ref="Q55:W55"/>
    <mergeCell ref="D72:I72"/>
    <mergeCell ref="AE81:AF81"/>
    <mergeCell ref="AE83:AF83"/>
    <mergeCell ref="AE84:AF84"/>
    <mergeCell ref="Q26:U26"/>
    <mergeCell ref="Z112:AB112"/>
    <mergeCell ref="C95:AG95"/>
    <mergeCell ref="F96:AG96"/>
    <mergeCell ref="F97:AG97"/>
    <mergeCell ref="C97:E97"/>
    <mergeCell ref="N39:U39"/>
    <mergeCell ref="V42:AG42"/>
    <mergeCell ref="Z111:AG111"/>
    <mergeCell ref="C140:AG142"/>
    <mergeCell ref="AC126:AE126"/>
    <mergeCell ref="C132:J132"/>
    <mergeCell ref="K132:V132"/>
    <mergeCell ref="C127:AG128"/>
    <mergeCell ref="W132:AG132"/>
    <mergeCell ref="C129:AG131"/>
    <mergeCell ref="C118:AG118"/>
    <mergeCell ref="I104:O104"/>
    <mergeCell ref="Z109:AG109"/>
    <mergeCell ref="C109:H109"/>
    <mergeCell ref="C113:H113"/>
    <mergeCell ref="Z117:AG117"/>
    <mergeCell ref="C117:H117"/>
    <mergeCell ref="Z116:AB116"/>
    <mergeCell ref="P117:Y117"/>
    <mergeCell ref="I113:O113"/>
  </mergeCells>
  <conditionalFormatting sqref="AC126:AE126">
    <cfRule type="cellIs" dxfId="5" priority="124" stopIfTrue="1" operator="equal">
      <formula>""</formula>
    </cfRule>
  </conditionalFormatting>
  <conditionalFormatting sqref="AD90:AF90">
    <cfRule type="expression" dxfId="4" priority="27" stopIfTrue="1">
      <formula>IVA=FALSE</formula>
    </cfRule>
  </conditionalFormatting>
  <conditionalFormatting sqref="G90:O90">
    <cfRule type="expression" dxfId="3" priority="230" stopIfTrue="1">
      <formula>$C$177&lt;&gt;"   "</formula>
    </cfRule>
  </conditionalFormatting>
  <conditionalFormatting sqref="AD37:AG37 AD46:AG46">
    <cfRule type="cellIs" dxfId="2" priority="351" stopIfTrue="1" operator="equal">
      <formula>""</formula>
    </cfRule>
  </conditionalFormatting>
  <conditionalFormatting sqref="C56:AG56">
    <cfRule type="expression" dxfId="1" priority="357" stopIfTrue="1">
      <formula>$O$175=6</formula>
    </cfRule>
  </conditionalFormatting>
  <conditionalFormatting sqref="AB10:AG15">
    <cfRule type="expression" dxfId="0" priority="358" stopIfTrue="1">
      <formula>$B$3="40 Rallye de Ourense"</formula>
    </cfRule>
  </conditionalFormatting>
  <dataValidations xWindow="42844" yWindow="99" count="10">
    <dataValidation allowBlank="1" showInputMessage="1" showErrorMessage="1" promptTitle="Datos del titular de la Factura" prompt="Rellene este apartado con los datos de la persona física o jurídica a nombre de quien deba expedirse la factura por los derechos de inscripción._x000a__x000a_¡¡¡ ATENCIÓN !!! Si no se facilitan estos datos se expedirá la factura a nombre del 1er. conductor" sqref="E85:P85" xr:uid="{00000000-0002-0000-0000-000000000000}"/>
    <dataValidation type="textLength" showInputMessage="1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G93:G94" xr:uid="{00000000-0002-0000-0000-000001000000}">
      <formula1>20</formula1>
      <formula2>29</formula2>
    </dataValidation>
    <dataValidation type="whole" allowBlank="1" showInputMessage="1" showErrorMessage="1" errorTitle="Solicitud de Inscripción" error="Teclee un valor numérico entre 0 y 120" promptTitle="Nº de entrada" prompt="¡¡¡ ATENCIÓN !!! Datos a rellenar por el Organizador" sqref="AB10:AD15" xr:uid="{00000000-0002-0000-0000-000002000000}">
      <formula1>0</formula1>
      <formula2>120</formula2>
    </dataValidation>
    <dataValidation type="whole" allowBlank="1" showInputMessage="1" showErrorMessage="1" errorTitle="Número de dorsal" error="Teclee un valor numérico entre 0 y 120" promptTitle="Nº de dorsal" prompt="¡¡¡ ATENCIÓN !!! Datos a rellenar por el Organizador" sqref="AE10:AG15" xr:uid="{00000000-0002-0000-0000-000003000000}">
      <formula1>0</formula1>
      <formula2>120</formula2>
    </dataValidation>
    <dataValidation type="date" allowBlank="1" showInputMessage="1" showErrorMessage="1" errorTitle="Fecha de Recepción" error="Teclee una fecha (formato DD/MM/AA) entre el 01/01/07 y el 31/12/07" promptTitle="Fecha de recepción" prompt="¡¡¡ ATENCIÓN !!! Datos a rellenar por el Organizador" sqref="W10:AA12" xr:uid="{00000000-0002-0000-0000-000004000000}">
      <formula1>39814</formula1>
      <formula2>40178</formula2>
    </dataValidation>
    <dataValidation type="time" allowBlank="1" showInputMessage="1" showErrorMessage="1" errorTitle="Hora de recepción" error="Teclee una hora válida en formato HH:MM" promptTitle="Hora de recepción" prompt="¡¡¡ ATENCIÓN !!! Datos a rellenar por el Organizador" sqref="W13:AA15" xr:uid="{00000000-0002-0000-0000-000005000000}">
      <formula1>0</formula1>
      <formula2>0.999305555555556</formula2>
    </dataValidation>
    <dataValidation allowBlank="1" showInputMessage="1" showErrorMessage="1" promptTitle="¡¡¡ ATENCIÓN !!!" prompt="_x000a_Dato obligatorio" sqref="Q55 AB55 J53 D53:F53 C53:C54" xr:uid="{00000000-0002-0000-0000-000006000000}"/>
    <dataValidation type="decimal" allowBlank="1" showInputMessage="1" showErrorMessage="1" errorTitle="CILINDRADA VEHICULO" error="Teclear la cilindrada sólo en formato numérico:_x000a__x000a_Ejemplo:_x000a__x000a_Formatos Correctos :   1975 - 1.975  - 1975,5_x000a_Formatos Erroneos:     1975 c.c  - 1975 cc - 1975 CC, etc" promptTitle="¡¡¡ ATENCIÓN !!!" prompt="_x000a_Dato obligatorio" sqref="Q53" xr:uid="{00000000-0002-0000-0000-000007000000}">
      <formula1>1</formula1>
      <formula2>5000</formula2>
    </dataValidation>
    <dataValidation type="whole" showErrorMessage="1" errorTitle="Año de nacimiento" error="El año debe de ser numérico y con un valor comprendido entre 1940 y 2000" promptTitle="Año de nacimiento del Piloto" prompt="¡¡¡ OBLIGATORIO !!!" sqref="AD37:AG37" xr:uid="{00000000-0002-0000-0000-000008000000}">
      <formula1>1940</formula1>
      <formula2>2000</formula2>
    </dataValidation>
    <dataValidation type="whole" showInputMessage="1" showErrorMessage="1" errorTitle="Fecha de nacimiento" error="El año debe de ser numérico y con un valor comprendido entre 1940 y 2000" sqref="AD46:AG46" xr:uid="{00000000-0002-0000-0000-000009000000}">
      <formula1>1940</formula1>
      <formula2>2000</formula2>
    </dataValidation>
  </dataValidations>
  <pageMargins left="0.98425196850393704" right="0.39370078740157483" top="0.31496062992125984" bottom="0.39370078740157483" header="0" footer="0.31496062992125984"/>
  <pageSetup paperSize="9" scale="83" orientation="portrait" r:id="rId1"/>
  <headerFooter alignWithMargins="0">
    <oddFooter>&amp;R&amp;"Tahoma,Normal"&amp;8Página &amp;"Tahoma,Negrita"&amp;9&amp;P&amp;"Tahoma,Normal"&amp;8 de &amp;"Tahoma,Negrita"&amp;9&amp;N</oddFooter>
  </headerFooter>
  <rowBreaks count="2" manualBreakCount="2">
    <brk id="73" min="1" max="33" man="1"/>
    <brk id="135" min="1" max="33" man="1"/>
  </rowBreaks>
  <colBreaks count="1" manualBreakCount="1">
    <brk id="1" max="1048575" man="1"/>
  </colBreaks>
  <cellWatches>
    <cellWatch r="I70"/>
    <cellWatch r="E85"/>
    <cellWatch r="E8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9</xdr:col>
                    <xdr:colOff>47625</xdr:colOff>
                    <xdr:row>79</xdr:row>
                    <xdr:rowOff>161925</xdr:rowOff>
                  </from>
                  <to>
                    <xdr:col>11</xdr:col>
                    <xdr:colOff>38100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Check Box 57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104775</xdr:rowOff>
                  </from>
                  <to>
                    <xdr:col>2</xdr:col>
                    <xdr:colOff>238125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95250</xdr:rowOff>
                  </from>
                  <to>
                    <xdr:col>3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79</xdr:row>
                    <xdr:rowOff>161925</xdr:rowOff>
                  </from>
                  <to>
                    <xdr:col>11</xdr:col>
                    <xdr:colOff>38100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Group Box 64">
              <controlPr defaultSize="0" print="0" autoFill="0" autoPict="0">
                <anchor moveWithCells="1" sizeWithCells="1">
                  <from>
                    <xdr:col>2</xdr:col>
                    <xdr:colOff>38100</xdr:colOff>
                    <xdr:row>90</xdr:row>
                    <xdr:rowOff>19050</xdr:rowOff>
                  </from>
                  <to>
                    <xdr:col>2</xdr:col>
                    <xdr:colOff>285750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Option Button 6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90</xdr:row>
                    <xdr:rowOff>47625</xdr:rowOff>
                  </from>
                  <to>
                    <xdr:col>2</xdr:col>
                    <xdr:colOff>276225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Option Button 6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91</xdr:row>
                    <xdr:rowOff>85725</xdr:rowOff>
                  </from>
                  <to>
                    <xdr:col>2</xdr:col>
                    <xdr:colOff>276225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" name="Option Button 13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52</xdr:row>
                    <xdr:rowOff>57150</xdr:rowOff>
                  </from>
                  <to>
                    <xdr:col>24</xdr:col>
                    <xdr:colOff>57150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" name="Option Button 140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52</xdr:row>
                    <xdr:rowOff>38100</xdr:rowOff>
                  </from>
                  <to>
                    <xdr:col>26</xdr:col>
                    <xdr:colOff>38100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13" name="Option Button 949">
              <controlPr defaultSize="0" autoFill="0" autoLine="0" autoPict="0">
                <anchor moveWithCells="1" sizeWithCells="1">
                  <from>
                    <xdr:col>23</xdr:col>
                    <xdr:colOff>38100</xdr:colOff>
                    <xdr:row>54</xdr:row>
                    <xdr:rowOff>57150</xdr:rowOff>
                  </from>
                  <to>
                    <xdr:col>24</xdr:col>
                    <xdr:colOff>76200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14" name="Option Button 950">
              <controlPr defaultSize="0" autoFill="0" autoLine="0" autoPict="0">
                <anchor moveWithCells="1" sizeWithCells="1">
                  <from>
                    <xdr:col>25</xdr:col>
                    <xdr:colOff>9525</xdr:colOff>
                    <xdr:row>54</xdr:row>
                    <xdr:rowOff>47625</xdr:rowOff>
                  </from>
                  <to>
                    <xdr:col>26</xdr:col>
                    <xdr:colOff>28575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15" name="Option Button 95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80</xdr:row>
                    <xdr:rowOff>0</xdr:rowOff>
                  </from>
                  <to>
                    <xdr:col>3</xdr:col>
                    <xdr:colOff>47625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16" name="Option Button 95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81</xdr:row>
                    <xdr:rowOff>19050</xdr:rowOff>
                  </from>
                  <to>
                    <xdr:col>2</xdr:col>
                    <xdr:colOff>247650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17" name="Check Box 964">
              <controlPr defaultSize="0" autoFill="0" autoLine="0" autoPict="0">
                <anchor moveWithCells="1">
                  <from>
                    <xdr:col>9</xdr:col>
                    <xdr:colOff>47625</xdr:colOff>
                    <xdr:row>80</xdr:row>
                    <xdr:rowOff>180975</xdr:rowOff>
                  </from>
                  <to>
                    <xdr:col>11</xdr:col>
                    <xdr:colOff>38100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18" name="Check Box 965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80</xdr:row>
                    <xdr:rowOff>180975</xdr:rowOff>
                  </from>
                  <to>
                    <xdr:col>11</xdr:col>
                    <xdr:colOff>38100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19" name="Group Box 966">
              <controlPr defaultSize="0" print="0" autoFill="0" autoPict="0">
                <anchor moveWithCells="1">
                  <from>
                    <xdr:col>23</xdr:col>
                    <xdr:colOff>19050</xdr:colOff>
                    <xdr:row>51</xdr:row>
                    <xdr:rowOff>171450</xdr:rowOff>
                  </from>
                  <to>
                    <xdr:col>26</xdr:col>
                    <xdr:colOff>200025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0" name="Group Box 967">
              <controlPr defaultSize="0" autoFill="0" autoPict="0">
                <anchor moveWithCells="1">
                  <from>
                    <xdr:col>23</xdr:col>
                    <xdr:colOff>19050</xdr:colOff>
                    <xdr:row>53</xdr:row>
                    <xdr:rowOff>171450</xdr:rowOff>
                  </from>
                  <to>
                    <xdr:col>26</xdr:col>
                    <xdr:colOff>200025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1" name="Group Box 968">
              <controlPr defaultSize="0" print="0" autoFill="0" autoPict="0">
                <anchor moveWithCells="1">
                  <from>
                    <xdr:col>30</xdr:col>
                    <xdr:colOff>47625</xdr:colOff>
                    <xdr:row>87</xdr:row>
                    <xdr:rowOff>85725</xdr:rowOff>
                  </from>
                  <to>
                    <xdr:col>32</xdr:col>
                    <xdr:colOff>104775</xdr:colOff>
                    <xdr:row>90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2" name="Option Button 969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88</xdr:row>
                    <xdr:rowOff>47625</xdr:rowOff>
                  </from>
                  <to>
                    <xdr:col>32</xdr:col>
                    <xdr:colOff>47625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3" name="Option Button 970">
              <controlPr defaultSize="0" print="0" autoFill="0" autoLine="0" autoPict="0">
                <anchor moveWithCells="1">
                  <from>
                    <xdr:col>30</xdr:col>
                    <xdr:colOff>76200</xdr:colOff>
                    <xdr:row>89</xdr:row>
                    <xdr:rowOff>47625</xdr:rowOff>
                  </from>
                  <to>
                    <xdr:col>32</xdr:col>
                    <xdr:colOff>47625</xdr:colOff>
                    <xdr:row>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" name="Check Box 972">
              <controlPr defaultSize="0" autoFill="0" autoLine="0" autoPict="0">
                <anchor moveWithCells="1">
                  <from>
                    <xdr:col>9</xdr:col>
                    <xdr:colOff>38100</xdr:colOff>
                    <xdr:row>59</xdr:row>
                    <xdr:rowOff>209550</xdr:rowOff>
                  </from>
                  <to>
                    <xdr:col>10</xdr:col>
                    <xdr:colOff>28575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5" name="Check Box 973">
              <controlPr defaultSize="0" autoFill="0" autoLine="0" autoPict="0">
                <anchor moveWithCells="1">
                  <from>
                    <xdr:col>9</xdr:col>
                    <xdr:colOff>38100</xdr:colOff>
                    <xdr:row>62</xdr:row>
                    <xdr:rowOff>0</xdr:rowOff>
                  </from>
                  <to>
                    <xdr:col>10</xdr:col>
                    <xdr:colOff>19050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6" name="Check Box 974">
              <controlPr defaultSize="0" autoFill="0" autoLine="0" autoPict="0">
                <anchor moveWithCells="1">
                  <from>
                    <xdr:col>9</xdr:col>
                    <xdr:colOff>38100</xdr:colOff>
                    <xdr:row>64</xdr:row>
                    <xdr:rowOff>0</xdr:rowOff>
                  </from>
                  <to>
                    <xdr:col>10</xdr:col>
                    <xdr:colOff>9525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7" name="Check Box 975">
              <controlPr defaultSize="0" autoFill="0" autoLine="0" autoPict="0">
                <anchor moveWithCells="1">
                  <from>
                    <xdr:col>9</xdr:col>
                    <xdr:colOff>38100</xdr:colOff>
                    <xdr:row>66</xdr:row>
                    <xdr:rowOff>0</xdr:rowOff>
                  </from>
                  <to>
                    <xdr:col>10</xdr:col>
                    <xdr:colOff>19050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8" name="Check Box 976">
              <controlPr defaultSize="0" autoFill="0" autoLine="0" autoPict="0">
                <anchor moveWithCells="1">
                  <from>
                    <xdr:col>9</xdr:col>
                    <xdr:colOff>38100</xdr:colOff>
                    <xdr:row>66</xdr:row>
                    <xdr:rowOff>0</xdr:rowOff>
                  </from>
                  <to>
                    <xdr:col>10</xdr:col>
                    <xdr:colOff>28575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9" name="Check Box 977">
              <controlPr defaultSize="0" autoFill="0" autoLine="0" autoPict="0">
                <anchor moveWithCells="1">
                  <from>
                    <xdr:col>9</xdr:col>
                    <xdr:colOff>38100</xdr:colOff>
                    <xdr:row>69</xdr:row>
                    <xdr:rowOff>114300</xdr:rowOff>
                  </from>
                  <to>
                    <xdr:col>10</xdr:col>
                    <xdr:colOff>38100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0" name="Check Box 978">
              <controlPr defaultSize="0" autoFill="0" autoLine="0" autoPict="0">
                <anchor moveWithCells="1">
                  <from>
                    <xdr:col>9</xdr:col>
                    <xdr:colOff>38100</xdr:colOff>
                    <xdr:row>72</xdr:row>
                    <xdr:rowOff>0</xdr:rowOff>
                  </from>
                  <to>
                    <xdr:col>10</xdr:col>
                    <xdr:colOff>9525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1" name="Check Box 981">
              <controlPr defaultSize="0" autoFill="0" autoLine="0" autoPict="0">
                <anchor moveWithCells="1">
                  <from>
                    <xdr:col>21</xdr:col>
                    <xdr:colOff>9525</xdr:colOff>
                    <xdr:row>59</xdr:row>
                    <xdr:rowOff>190500</xdr:rowOff>
                  </from>
                  <to>
                    <xdr:col>22</xdr:col>
                    <xdr:colOff>66675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" name="Check Box 982">
              <controlPr defaultSize="0" autoFill="0" autoLine="0" autoPict="0">
                <anchor moveWithCells="1">
                  <from>
                    <xdr:col>21</xdr:col>
                    <xdr:colOff>9525</xdr:colOff>
                    <xdr:row>62</xdr:row>
                    <xdr:rowOff>0</xdr:rowOff>
                  </from>
                  <to>
                    <xdr:col>22</xdr:col>
                    <xdr:colOff>76200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3" name="Check Box 983">
              <controlPr defaultSize="0" autoFill="0" autoLine="0" autoPict="0">
                <anchor moveWithCells="1">
                  <from>
                    <xdr:col>21</xdr:col>
                    <xdr:colOff>9525</xdr:colOff>
                    <xdr:row>64</xdr:row>
                    <xdr:rowOff>0</xdr:rowOff>
                  </from>
                  <to>
                    <xdr:col>22</xdr:col>
                    <xdr:colOff>76200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4" name="Check Box 987">
              <controlPr defaultSize="0" autoFill="0" autoLine="0" autoPict="0">
                <anchor moveWithCells="1">
                  <from>
                    <xdr:col>21</xdr:col>
                    <xdr:colOff>9525</xdr:colOff>
                    <xdr:row>66</xdr:row>
                    <xdr:rowOff>0</xdr:rowOff>
                  </from>
                  <to>
                    <xdr:col>22</xdr:col>
                    <xdr:colOff>76200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5" name="Check Box 993">
              <controlPr defaultSize="0" autoFill="0" autoLine="0" autoPict="0">
                <anchor moveWithCells="1">
                  <from>
                    <xdr:col>9</xdr:col>
                    <xdr:colOff>47625</xdr:colOff>
                    <xdr:row>60</xdr:row>
                    <xdr:rowOff>95250</xdr:rowOff>
                  </from>
                  <to>
                    <xdr:col>10</xdr:col>
                    <xdr:colOff>66675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6" name="Check Box 994">
              <controlPr defaultSize="0" autoFill="0" autoLine="0" autoPict="0">
                <anchor moveWithCells="1">
                  <from>
                    <xdr:col>9</xdr:col>
                    <xdr:colOff>38100</xdr:colOff>
                    <xdr:row>64</xdr:row>
                    <xdr:rowOff>0</xdr:rowOff>
                  </from>
                  <to>
                    <xdr:col>10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7" name="Check Box 995">
              <controlPr defaultSize="0" autoFill="0" autoLine="0" autoPict="0">
                <anchor moveWithCells="1">
                  <from>
                    <xdr:col>9</xdr:col>
                    <xdr:colOff>28575</xdr:colOff>
                    <xdr:row>67</xdr:row>
                    <xdr:rowOff>95250</xdr:rowOff>
                  </from>
                  <to>
                    <xdr:col>10</xdr:col>
                    <xdr:colOff>57150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8" name="Check Box 997">
              <controlPr defaultSize="0" autoFill="0" autoLine="0" autoPict="0">
                <anchor moveWithCells="1">
                  <from>
                    <xdr:col>21</xdr:col>
                    <xdr:colOff>9525</xdr:colOff>
                    <xdr:row>60</xdr:row>
                    <xdr:rowOff>123825</xdr:rowOff>
                  </from>
                  <to>
                    <xdr:col>22</xdr:col>
                    <xdr:colOff>76200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9" name="Check Box 998">
              <controlPr defaultSize="0" autoFill="0" autoLine="0" autoPict="0">
                <anchor moveWithCells="1">
                  <from>
                    <xdr:col>21</xdr:col>
                    <xdr:colOff>9525</xdr:colOff>
                    <xdr:row>67</xdr:row>
                    <xdr:rowOff>114300</xdr:rowOff>
                  </from>
                  <to>
                    <xdr:col>22</xdr:col>
                    <xdr:colOff>76200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40" name="Check Box 999">
              <controlPr defaultSize="0" autoFill="0" autoLine="0" autoPict="0">
                <anchor moveWithCells="1">
                  <from>
                    <xdr:col>21</xdr:col>
                    <xdr:colOff>9525</xdr:colOff>
                    <xdr:row>69</xdr:row>
                    <xdr:rowOff>104775</xdr:rowOff>
                  </from>
                  <to>
                    <xdr:col>22</xdr:col>
                    <xdr:colOff>76200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41" name="Check Box 972">
              <controlPr defaultSize="0" autoFill="0" autoLine="0" autoPict="0">
                <anchor moveWithCells="1">
                  <from>
                    <xdr:col>4</xdr:col>
                    <xdr:colOff>171450</xdr:colOff>
                    <xdr:row>60</xdr:row>
                    <xdr:rowOff>95250</xdr:rowOff>
                  </from>
                  <to>
                    <xdr:col>5</xdr:col>
                    <xdr:colOff>180975</xdr:colOff>
                    <xdr:row>65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844" yWindow="99" count="1">
        <x14:dataValidation type="list" allowBlank="1" showInputMessage="1" showErrorMessage="1" xr:uid="{00000000-0002-0000-0000-00000A000000}">
          <x14:formula1>
            <xm:f>' Datos de Organizadores '!$B$16:$B$40</xm:f>
          </x14:formula1>
          <xm:sqref>C55:I55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indexed="21"/>
    <pageSetUpPr autoPageBreaks="0"/>
  </sheetPr>
  <dimension ref="A1:IO39"/>
  <sheetViews>
    <sheetView workbookViewId="0">
      <selection activeCell="C30" sqref="C30:I30"/>
    </sheetView>
  </sheetViews>
  <sheetFormatPr baseColWidth="10" defaultColWidth="0" defaultRowHeight="0" customHeight="1" zeroHeight="1" x14ac:dyDescent="0.2"/>
  <cols>
    <col min="1" max="1" width="4" style="64" customWidth="1"/>
    <col min="2" max="2" width="5.7109375" style="59" customWidth="1"/>
    <col min="3" max="3" width="9.7109375" style="59" customWidth="1"/>
    <col min="4" max="4" width="13.7109375" style="59" customWidth="1"/>
    <col min="5" max="5" width="9.7109375" style="59" customWidth="1"/>
    <col min="6" max="6" width="13.7109375" style="59" customWidth="1"/>
    <col min="7" max="8" width="8.7109375" style="59" customWidth="1"/>
    <col min="9" max="15" width="4.7109375" style="59" customWidth="1"/>
    <col min="16" max="16" width="3.7109375" style="65" customWidth="1"/>
    <col min="17" max="17" width="4.140625" style="65" hidden="1" customWidth="1"/>
    <col min="18" max="26" width="11.42578125" style="65" hidden="1" customWidth="1"/>
    <col min="27" max="31" width="11.42578125" style="66" hidden="1" customWidth="1"/>
    <col min="32" max="162" width="11.42578125" style="64" hidden="1" customWidth="1"/>
    <col min="163" max="163" width="7.7109375" style="64" hidden="1" customWidth="1"/>
    <col min="164" max="249" width="11.42578125" style="64" hidden="1" customWidth="1"/>
    <col min="250" max="16384" width="0" style="64" hidden="1"/>
  </cols>
  <sheetData>
    <row r="1" spans="1:16" ht="10.5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8.25" customHeight="1" x14ac:dyDescent="0.2">
      <c r="A2" s="84"/>
      <c r="B2" s="83"/>
      <c r="C2" s="52"/>
      <c r="D2" s="52"/>
      <c r="E2" s="447" t="s">
        <v>318</v>
      </c>
      <c r="F2" s="447"/>
      <c r="G2" s="447"/>
      <c r="H2" s="447"/>
      <c r="I2" s="447"/>
      <c r="J2" s="447"/>
      <c r="K2" s="447"/>
      <c r="L2" s="447"/>
      <c r="M2" s="447"/>
      <c r="N2" s="447"/>
      <c r="O2" s="448"/>
      <c r="P2" s="85"/>
    </row>
    <row r="3" spans="1:16" ht="60" customHeight="1" x14ac:dyDescent="0.2">
      <c r="A3" s="84"/>
      <c r="B3" s="451"/>
      <c r="C3" s="452"/>
      <c r="D3" s="74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50"/>
      <c r="P3" s="85"/>
    </row>
    <row r="4" spans="1:16" ht="6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6"/>
    </row>
    <row r="5" spans="1:16" ht="27" customHeight="1" x14ac:dyDescent="0.2">
      <c r="A5" s="84"/>
      <c r="B5" s="453" t="s">
        <v>105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/>
      <c r="P5" s="85"/>
    </row>
    <row r="6" spans="1:16" ht="5.25" hidden="1" customHeight="1" x14ac:dyDescent="0.2">
      <c r="A6" s="84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85"/>
    </row>
    <row r="7" spans="1:16" ht="12" hidden="1" customHeight="1" x14ac:dyDescent="0.2">
      <c r="A7" s="84"/>
      <c r="B7" s="53"/>
      <c r="C7" s="467">
        <v>1</v>
      </c>
      <c r="D7" s="464" t="s">
        <v>77</v>
      </c>
      <c r="E7" s="465"/>
      <c r="F7" s="465"/>
      <c r="G7" s="465"/>
      <c r="H7" s="465"/>
      <c r="I7" s="465"/>
      <c r="J7" s="465"/>
      <c r="K7" s="465"/>
      <c r="L7" s="465"/>
      <c r="M7" s="465"/>
      <c r="N7" s="466"/>
      <c r="O7" s="55"/>
      <c r="P7" s="85"/>
    </row>
    <row r="8" spans="1:16" ht="12" hidden="1" customHeight="1" x14ac:dyDescent="0.2">
      <c r="A8" s="84"/>
      <c r="B8" s="53"/>
      <c r="C8" s="463"/>
      <c r="D8" s="459"/>
      <c r="E8" s="460"/>
      <c r="F8" s="460"/>
      <c r="G8" s="460"/>
      <c r="H8" s="460"/>
      <c r="I8" s="460"/>
      <c r="J8" s="460"/>
      <c r="K8" s="460"/>
      <c r="L8" s="460"/>
      <c r="M8" s="460"/>
      <c r="N8" s="461"/>
      <c r="O8" s="55"/>
      <c r="P8" s="85"/>
    </row>
    <row r="9" spans="1:16" ht="12" hidden="1" customHeight="1" x14ac:dyDescent="0.2">
      <c r="A9" s="84"/>
      <c r="B9" s="53"/>
      <c r="C9" s="462">
        <v>2</v>
      </c>
      <c r="D9" s="456" t="s">
        <v>76</v>
      </c>
      <c r="E9" s="457"/>
      <c r="F9" s="457"/>
      <c r="G9" s="457"/>
      <c r="H9" s="457"/>
      <c r="I9" s="457"/>
      <c r="J9" s="457"/>
      <c r="K9" s="457"/>
      <c r="L9" s="457"/>
      <c r="M9" s="457"/>
      <c r="N9" s="458"/>
      <c r="O9" s="55"/>
      <c r="P9" s="85"/>
    </row>
    <row r="10" spans="1:16" ht="12" hidden="1" customHeight="1" x14ac:dyDescent="0.2">
      <c r="A10" s="84"/>
      <c r="B10" s="53"/>
      <c r="C10" s="463"/>
      <c r="D10" s="459"/>
      <c r="E10" s="460"/>
      <c r="F10" s="460"/>
      <c r="G10" s="460"/>
      <c r="H10" s="460"/>
      <c r="I10" s="460"/>
      <c r="J10" s="460"/>
      <c r="K10" s="460"/>
      <c r="L10" s="460"/>
      <c r="M10" s="460"/>
      <c r="N10" s="461"/>
      <c r="O10" s="55"/>
      <c r="P10" s="85"/>
    </row>
    <row r="11" spans="1:16" ht="12" hidden="1" customHeight="1" x14ac:dyDescent="0.2">
      <c r="A11" s="84"/>
      <c r="B11" s="53"/>
      <c r="C11" s="462">
        <v>3</v>
      </c>
      <c r="D11" s="456" t="s">
        <v>78</v>
      </c>
      <c r="E11" s="457"/>
      <c r="F11" s="457"/>
      <c r="G11" s="457"/>
      <c r="H11" s="457"/>
      <c r="I11" s="457"/>
      <c r="J11" s="457"/>
      <c r="K11" s="457"/>
      <c r="L11" s="457"/>
      <c r="M11" s="457"/>
      <c r="N11" s="458"/>
      <c r="O11" s="55"/>
      <c r="P11" s="85"/>
    </row>
    <row r="12" spans="1:16" ht="12" hidden="1" customHeight="1" thickBot="1" x14ac:dyDescent="0.25">
      <c r="A12" s="84"/>
      <c r="B12" s="53"/>
      <c r="C12" s="476"/>
      <c r="D12" s="473"/>
      <c r="E12" s="474"/>
      <c r="F12" s="474"/>
      <c r="G12" s="474"/>
      <c r="H12" s="474"/>
      <c r="I12" s="474"/>
      <c r="J12" s="474"/>
      <c r="K12" s="474"/>
      <c r="L12" s="474"/>
      <c r="M12" s="474"/>
      <c r="N12" s="475"/>
      <c r="O12" s="55"/>
      <c r="P12" s="85"/>
    </row>
    <row r="13" spans="1:16" ht="5.25" hidden="1" customHeight="1" thickTop="1" x14ac:dyDescent="0.2">
      <c r="A13" s="84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85"/>
    </row>
    <row r="14" spans="1:16" ht="34.5" hidden="1" customHeight="1" x14ac:dyDescent="0.2">
      <c r="A14" s="84"/>
      <c r="B14" s="53"/>
      <c r="C14" s="486" t="s">
        <v>80</v>
      </c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55"/>
      <c r="P14" s="85"/>
    </row>
    <row r="15" spans="1:16" ht="6" customHeight="1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6"/>
    </row>
    <row r="16" spans="1:16" ht="6" hidden="1" customHeight="1" x14ac:dyDescent="0.2">
      <c r="A16" s="84"/>
      <c r="B16" s="75"/>
      <c r="C16" s="77">
        <v>11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5"/>
      <c r="P16" s="85"/>
    </row>
    <row r="17" spans="1:16" ht="18" hidden="1" customHeight="1" x14ac:dyDescent="0.2">
      <c r="A17" s="84"/>
      <c r="B17" s="75"/>
      <c r="C17" s="477" t="s">
        <v>54</v>
      </c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9"/>
      <c r="O17" s="75"/>
      <c r="P17" s="85"/>
    </row>
    <row r="18" spans="1:16" ht="24.6" customHeight="1" x14ac:dyDescent="0.2">
      <c r="A18" s="84"/>
      <c r="B18" s="453" t="str">
        <f>VLOOKUP(C16,' Datos de Organizadores '!A3:K14,2)</f>
        <v>24  Rali Do Cocido
16-17 MARZO 2018</v>
      </c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5"/>
      <c r="P18" s="85"/>
    </row>
    <row r="19" spans="1:16" ht="6" customHeight="1" x14ac:dyDescent="0.2">
      <c r="A19" s="84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5"/>
    </row>
    <row r="20" spans="1:16" ht="18" hidden="1" customHeight="1" x14ac:dyDescent="0.2">
      <c r="A20" s="84"/>
      <c r="B20" s="75"/>
      <c r="C20" s="483" t="s">
        <v>52</v>
      </c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75"/>
      <c r="P20" s="85"/>
    </row>
    <row r="21" spans="1:16" ht="18" hidden="1" customHeight="1" x14ac:dyDescent="0.2">
      <c r="A21" s="84"/>
      <c r="B21" s="487" t="s">
        <v>102</v>
      </c>
      <c r="C21" s="82" t="s">
        <v>98</v>
      </c>
      <c r="D21" s="488" t="str">
        <f>VLOOKUP(C16,' Datos de Organizadores '!A3:K14,3)</f>
        <v>ESCUDERIA LALÍN-DEZA</v>
      </c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85"/>
    </row>
    <row r="22" spans="1:16" ht="18" hidden="1" customHeight="1" x14ac:dyDescent="0.2">
      <c r="A22" s="84"/>
      <c r="B22" s="487"/>
      <c r="C22" s="82" t="s">
        <v>4</v>
      </c>
      <c r="D22" s="488" t="str">
        <f>VLOOKUP($C$16,' Datos de Organizadores '!$A$3:$K$14,4)</f>
        <v>Campo de Feira Novo s/n</v>
      </c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85"/>
    </row>
    <row r="23" spans="1:16" ht="18" hidden="1" customHeight="1" x14ac:dyDescent="0.2">
      <c r="A23" s="84"/>
      <c r="B23" s="487"/>
      <c r="C23" s="82" t="s">
        <v>99</v>
      </c>
      <c r="D23" s="78" t="str">
        <f>VLOOKUP($C$16,' Datos de Organizadores '!$A$3:$K$14,5)</f>
        <v xml:space="preserve">36500 </v>
      </c>
      <c r="E23" s="80" t="s">
        <v>50</v>
      </c>
      <c r="F23" s="489" t="str">
        <f>VLOOKUP($C$16,' Datos de Organizadores '!$A$3:$K$14,6)</f>
        <v xml:space="preserve">LALÍN </v>
      </c>
      <c r="G23" s="489"/>
      <c r="H23" s="489"/>
      <c r="I23" s="489"/>
      <c r="J23" s="489"/>
      <c r="K23" s="489"/>
      <c r="L23" s="489"/>
      <c r="M23" s="489"/>
      <c r="N23" s="489"/>
      <c r="O23" s="489"/>
      <c r="P23" s="85"/>
    </row>
    <row r="24" spans="1:16" ht="18" hidden="1" customHeight="1" x14ac:dyDescent="0.2">
      <c r="A24" s="84"/>
      <c r="B24" s="487"/>
      <c r="C24" s="82" t="s">
        <v>57</v>
      </c>
      <c r="D24" s="489" t="str">
        <f>IF(VLOOKUP($C$16,' Datos de Organizadores '!$A$3:$K$14,7)&lt;&gt;0,"("&amp;(VLOOKUP($C$16,' Datos de Organizadores '!$A$3:$K$14,7)&amp;")"),"")</f>
        <v>(PONTEVEDRA)</v>
      </c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85"/>
    </row>
    <row r="25" spans="1:16" ht="18" hidden="1" customHeight="1" x14ac:dyDescent="0.2">
      <c r="A25" s="84"/>
      <c r="B25" s="487"/>
      <c r="C25" s="82" t="s">
        <v>46</v>
      </c>
      <c r="D25" s="79">
        <f>VLOOKUP($C$16,' Datos de Organizadores '!$A$3:$K$14,8)</f>
        <v>986783484</v>
      </c>
      <c r="E25" s="81" t="s">
        <v>50</v>
      </c>
      <c r="F25" s="79">
        <f>VLOOKUP($C$16,' Datos de Organizadores '!$A$3:$K$14,9)</f>
        <v>986783484</v>
      </c>
      <c r="G25" s="81" t="s">
        <v>47</v>
      </c>
      <c r="H25" s="485" t="str">
        <f>VLOOKUP($C$16,' Datos de Organizadores '!$A$3:$K$14,10)</f>
        <v xml:space="preserve">escuderia@ralidococido.com
www.ralidococido.com
Pago inscripciones:  ABANCA ES23 2080 5101 4530 4000 2441
</v>
      </c>
      <c r="I25" s="485"/>
      <c r="J25" s="485"/>
      <c r="K25" s="485"/>
      <c r="L25" s="485"/>
      <c r="M25" s="485"/>
      <c r="N25" s="485"/>
      <c r="O25" s="485"/>
      <c r="P25" s="85"/>
    </row>
    <row r="26" spans="1:16" ht="6" hidden="1" customHeight="1" x14ac:dyDescent="0.2">
      <c r="A26" s="8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5"/>
    </row>
    <row r="27" spans="1:16" ht="15.95" hidden="1" customHeight="1" x14ac:dyDescent="0.2">
      <c r="A27" s="84"/>
      <c r="B27" s="75"/>
      <c r="C27" s="480" t="s">
        <v>33</v>
      </c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2"/>
      <c r="O27" s="75"/>
      <c r="P27" s="85"/>
    </row>
    <row r="28" spans="1:16" ht="20.100000000000001" customHeight="1" x14ac:dyDescent="0.2">
      <c r="A28" s="84"/>
      <c r="B28" s="490" t="s">
        <v>103</v>
      </c>
      <c r="C28" s="493" t="s">
        <v>41</v>
      </c>
      <c r="D28" s="493"/>
      <c r="E28" s="493"/>
      <c r="F28" s="493"/>
      <c r="G28" s="493"/>
      <c r="H28" s="493"/>
      <c r="I28" s="494"/>
      <c r="J28" s="496" t="s">
        <v>83</v>
      </c>
      <c r="K28" s="496"/>
      <c r="L28" s="496"/>
      <c r="M28" s="496" t="s">
        <v>84</v>
      </c>
      <c r="N28" s="496"/>
      <c r="O28" s="496"/>
      <c r="P28" s="85"/>
    </row>
    <row r="29" spans="1:16" ht="18" customHeight="1" x14ac:dyDescent="0.2">
      <c r="A29" s="84"/>
      <c r="B29" s="490"/>
      <c r="C29" s="495" t="s">
        <v>100</v>
      </c>
      <c r="D29" s="495"/>
      <c r="E29" s="495"/>
      <c r="F29" s="495"/>
      <c r="G29" s="495"/>
      <c r="H29" s="495"/>
      <c r="I29" s="495"/>
      <c r="J29" s="499">
        <v>485</v>
      </c>
      <c r="K29" s="468"/>
      <c r="L29" s="468"/>
      <c r="M29" s="468">
        <v>970</v>
      </c>
      <c r="N29" s="468"/>
      <c r="O29" s="468"/>
      <c r="P29" s="85"/>
    </row>
    <row r="30" spans="1:16" ht="18" customHeight="1" x14ac:dyDescent="0.2">
      <c r="A30" s="84"/>
      <c r="B30" s="490"/>
      <c r="C30" s="495" t="s">
        <v>101</v>
      </c>
      <c r="D30" s="495"/>
      <c r="E30" s="495"/>
      <c r="F30" s="495"/>
      <c r="G30" s="495"/>
      <c r="H30" s="495"/>
      <c r="I30" s="495"/>
      <c r="J30" s="472">
        <v>150</v>
      </c>
      <c r="K30" s="469"/>
      <c r="L30" s="469"/>
      <c r="M30" s="469">
        <v>0</v>
      </c>
      <c r="N30" s="469"/>
      <c r="O30" s="469"/>
      <c r="P30" s="85"/>
    </row>
    <row r="31" spans="1:16" ht="18" customHeight="1" x14ac:dyDescent="0.2">
      <c r="A31" s="84"/>
      <c r="B31" s="490"/>
      <c r="C31" s="495" t="s">
        <v>274</v>
      </c>
      <c r="D31" s="495"/>
      <c r="E31" s="495"/>
      <c r="F31" s="495"/>
      <c r="G31" s="495"/>
      <c r="H31" s="495"/>
      <c r="I31" s="495"/>
      <c r="J31" s="471">
        <v>200</v>
      </c>
      <c r="K31" s="471"/>
      <c r="L31" s="472"/>
      <c r="M31" s="470">
        <v>400</v>
      </c>
      <c r="N31" s="471"/>
      <c r="O31" s="472"/>
      <c r="P31" s="85"/>
    </row>
    <row r="32" spans="1:16" ht="18" customHeight="1" x14ac:dyDescent="0.2">
      <c r="A32" s="84"/>
      <c r="B32" s="490"/>
      <c r="C32" s="495" t="s">
        <v>295</v>
      </c>
      <c r="D32" s="495"/>
      <c r="E32" s="495"/>
      <c r="F32" s="495"/>
      <c r="G32" s="495"/>
      <c r="H32" s="495"/>
      <c r="I32" s="495"/>
      <c r="J32" s="471">
        <v>0</v>
      </c>
      <c r="K32" s="471"/>
      <c r="L32" s="472"/>
      <c r="M32" s="470">
        <v>0</v>
      </c>
      <c r="N32" s="471"/>
      <c r="O32" s="472"/>
      <c r="P32" s="85"/>
    </row>
    <row r="33" spans="1:16" ht="6.75" customHeight="1" x14ac:dyDescent="0.2">
      <c r="A33" s="84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5"/>
    </row>
    <row r="34" spans="1:16" ht="20.100000000000001" hidden="1" customHeight="1" x14ac:dyDescent="0.2">
      <c r="A34" s="84"/>
      <c r="B34" s="491" t="s">
        <v>104</v>
      </c>
      <c r="C34" s="492"/>
      <c r="D34" s="492"/>
      <c r="E34" s="492"/>
      <c r="F34" s="492"/>
      <c r="G34" s="492"/>
      <c r="H34" s="96"/>
      <c r="I34" s="497"/>
      <c r="J34" s="498"/>
      <c r="K34" s="97"/>
      <c r="L34" s="497"/>
      <c r="M34" s="498"/>
      <c r="N34" s="498"/>
      <c r="O34" s="498"/>
      <c r="P34" s="85"/>
    </row>
    <row r="35" spans="1:16" ht="14.1" hidden="1" customHeight="1" x14ac:dyDescent="0.2">
      <c r="A35" s="8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85"/>
    </row>
    <row r="36" spans="1:16" ht="14.1" hidden="1" customHeight="1" x14ac:dyDescent="0.2">
      <c r="A36" s="8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85"/>
    </row>
    <row r="37" spans="1:16" ht="14.1" hidden="1" customHeight="1" x14ac:dyDescent="0.2">
      <c r="A37" s="8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85"/>
    </row>
    <row r="38" spans="1:16" ht="6.95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</row>
    <row r="39" spans="1:16" ht="16.5" hidden="1" customHeight="1" x14ac:dyDescent="0.2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</sheetData>
  <mergeCells count="39">
    <mergeCell ref="M32:O32"/>
    <mergeCell ref="B28:B32"/>
    <mergeCell ref="B34:G34"/>
    <mergeCell ref="J32:L32"/>
    <mergeCell ref="C28:I28"/>
    <mergeCell ref="C29:I29"/>
    <mergeCell ref="C30:I30"/>
    <mergeCell ref="C31:I31"/>
    <mergeCell ref="C32:I32"/>
    <mergeCell ref="M28:O28"/>
    <mergeCell ref="I34:J34"/>
    <mergeCell ref="L34:O34"/>
    <mergeCell ref="J28:L28"/>
    <mergeCell ref="J29:L29"/>
    <mergeCell ref="J30:L30"/>
    <mergeCell ref="J31:L31"/>
    <mergeCell ref="M29:O29"/>
    <mergeCell ref="M30:O30"/>
    <mergeCell ref="M31:O31"/>
    <mergeCell ref="D11:N12"/>
    <mergeCell ref="C11:C12"/>
    <mergeCell ref="C17:N17"/>
    <mergeCell ref="C27:N27"/>
    <mergeCell ref="C20:N20"/>
    <mergeCell ref="H25:O25"/>
    <mergeCell ref="C14:N14"/>
    <mergeCell ref="B18:O18"/>
    <mergeCell ref="B21:B25"/>
    <mergeCell ref="D21:O21"/>
    <mergeCell ref="D22:O22"/>
    <mergeCell ref="F23:O23"/>
    <mergeCell ref="D24:O24"/>
    <mergeCell ref="E2:O3"/>
    <mergeCell ref="B3:C3"/>
    <mergeCell ref="B5:O5"/>
    <mergeCell ref="D9:N10"/>
    <mergeCell ref="C9:C10"/>
    <mergeCell ref="D7:N8"/>
    <mergeCell ref="C7:C8"/>
  </mergeCells>
  <dataValidations count="4">
    <dataValidation type="textLength" operator="equal" showInputMessage="1" showErrorMessage="1" errorTitle="Cuenta bancaria del Organizador" error="El código del Banco debe de tener una longitud de 4 caracteres" sqref="H34" xr:uid="{00000000-0002-0000-01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1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1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100-000003000000}">
      <formula1>10</formula1>
    </dataValidation>
  </dataValidations>
  <hyperlinks>
    <hyperlink ref="H25" r:id="rId1" display="rourense@bme.es" xr:uid="{00000000-0004-0000-01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2"/>
  <sheetViews>
    <sheetView workbookViewId="0">
      <selection activeCell="A2" sqref="A2"/>
    </sheetView>
  </sheetViews>
  <sheetFormatPr baseColWidth="10" defaultColWidth="11.42578125" defaultRowHeight="11.25" x14ac:dyDescent="0.2"/>
  <cols>
    <col min="1" max="1" width="11.5703125" style="89" bestFit="1" customWidth="1"/>
    <col min="2" max="2" width="10.42578125" style="89" bestFit="1" customWidth="1"/>
    <col min="3" max="3" width="10.5703125" style="89" bestFit="1" customWidth="1"/>
    <col min="4" max="4" width="15.140625" style="89" bestFit="1" customWidth="1"/>
    <col min="5" max="5" width="19.7109375" style="89" bestFit="1" customWidth="1"/>
    <col min="6" max="6" width="21.7109375" style="89" bestFit="1" customWidth="1"/>
    <col min="7" max="7" width="27.28515625" style="89" bestFit="1" customWidth="1"/>
    <col min="8" max="8" width="18.7109375" style="89" bestFit="1" customWidth="1"/>
    <col min="9" max="9" width="15.5703125" style="89" bestFit="1" customWidth="1"/>
    <col min="10" max="10" width="13.85546875" style="89" bestFit="1" customWidth="1"/>
    <col min="11" max="11" width="21.7109375" style="89" bestFit="1" customWidth="1"/>
    <col min="12" max="12" width="18.85546875" style="89" customWidth="1"/>
    <col min="13" max="13" width="16.5703125" style="89" bestFit="1" customWidth="1"/>
    <col min="14" max="14" width="16.28515625" style="89" bestFit="1" customWidth="1"/>
    <col min="15" max="16" width="16.85546875" style="89" bestFit="1" customWidth="1"/>
    <col min="17" max="17" width="12.42578125" style="89" bestFit="1" customWidth="1"/>
    <col min="18" max="18" width="13.28515625" style="89" bestFit="1" customWidth="1"/>
    <col min="19" max="19" width="9.85546875" style="89" bestFit="1" customWidth="1"/>
    <col min="20" max="20" width="14.28515625" style="89" bestFit="1" customWidth="1"/>
    <col min="21" max="21" width="16.28515625" style="89" bestFit="1" customWidth="1"/>
    <col min="22" max="22" width="17.7109375" style="89" bestFit="1" customWidth="1"/>
    <col min="23" max="23" width="13.28515625" style="89" bestFit="1" customWidth="1"/>
    <col min="24" max="24" width="10.28515625" style="89" bestFit="1" customWidth="1"/>
    <col min="25" max="25" width="8.5703125" style="89" bestFit="1" customWidth="1"/>
    <col min="26" max="26" width="11.42578125" style="89"/>
    <col min="27" max="27" width="13.42578125" style="89" bestFit="1" customWidth="1"/>
    <col min="28" max="28" width="11.140625" style="89" bestFit="1" customWidth="1"/>
    <col min="29" max="29" width="14" style="89" bestFit="1" customWidth="1"/>
    <col min="30" max="31" width="11.42578125" style="89"/>
    <col min="32" max="32" width="7.140625" style="89" bestFit="1" customWidth="1"/>
    <col min="33" max="33" width="8" style="89" bestFit="1" customWidth="1"/>
    <col min="34" max="34" width="11.7109375" style="89" bestFit="1" customWidth="1"/>
    <col min="35" max="35" width="17.85546875" style="89" bestFit="1" customWidth="1"/>
    <col min="36" max="36" width="18.140625" style="89" bestFit="1" customWidth="1"/>
    <col min="37" max="37" width="29" style="89" bestFit="1" customWidth="1"/>
    <col min="38" max="38" width="15.140625" style="89" bestFit="1" customWidth="1"/>
    <col min="39" max="39" width="12.140625" style="89" bestFit="1" customWidth="1"/>
    <col min="40" max="40" width="10.42578125" style="89" bestFit="1" customWidth="1"/>
    <col min="41" max="41" width="12.85546875" style="89" bestFit="1" customWidth="1"/>
    <col min="42" max="42" width="15.28515625" style="89" bestFit="1" customWidth="1"/>
    <col min="43" max="43" width="13" style="89" bestFit="1" customWidth="1"/>
    <col min="44" max="44" width="16.28515625" style="89" bestFit="1" customWidth="1"/>
    <col min="45" max="46" width="13.28515625" style="89" bestFit="1" customWidth="1"/>
    <col min="47" max="47" width="9" style="89" bestFit="1" customWidth="1"/>
    <col min="48" max="48" width="9.85546875" style="89" bestFit="1" customWidth="1"/>
    <col min="49" max="49" width="9.140625" style="89" bestFit="1" customWidth="1"/>
    <col min="50" max="50" width="11.7109375" style="89" bestFit="1" customWidth="1"/>
    <col min="51" max="51" width="8.42578125" style="89" bestFit="1" customWidth="1"/>
    <col min="52" max="52" width="7.7109375" style="89" bestFit="1" customWidth="1"/>
    <col min="53" max="53" width="14.28515625" style="89" bestFit="1" customWidth="1"/>
    <col min="54" max="54" width="5.28515625" style="89" bestFit="1" customWidth="1"/>
    <col min="55" max="55" width="4.85546875" style="89" bestFit="1" customWidth="1"/>
    <col min="56" max="56" width="7" style="89" bestFit="1" customWidth="1"/>
    <col min="57" max="65" width="7.28515625" style="89" bestFit="1" customWidth="1"/>
    <col min="66" max="66" width="7.85546875" style="89" bestFit="1" customWidth="1"/>
    <col min="67" max="67" width="9.28515625" style="89" bestFit="1" customWidth="1"/>
    <col min="68" max="68" width="8.7109375" style="89" bestFit="1" customWidth="1"/>
    <col min="69" max="69" width="4.85546875" style="89" bestFit="1" customWidth="1"/>
    <col min="70" max="70" width="11.140625" style="89" bestFit="1" customWidth="1"/>
    <col min="71" max="71" width="17" style="89" bestFit="1" customWidth="1"/>
    <col min="72" max="72" width="6.28515625" style="89" bestFit="1" customWidth="1"/>
    <col min="73" max="73" width="5.85546875" style="89" bestFit="1" customWidth="1"/>
    <col min="74" max="74" width="6.42578125" style="89" bestFit="1" customWidth="1"/>
    <col min="75" max="75" width="6" style="89" bestFit="1" customWidth="1"/>
    <col min="76" max="76" width="6.7109375" style="89" bestFit="1" customWidth="1"/>
    <col min="77" max="77" width="6.140625" style="89" bestFit="1" customWidth="1"/>
    <col min="78" max="78" width="9.5703125" style="89" bestFit="1" customWidth="1"/>
    <col min="79" max="79" width="12.7109375" style="89" bestFit="1" customWidth="1"/>
    <col min="80" max="80" width="14.5703125" style="89" bestFit="1" customWidth="1"/>
    <col min="81" max="81" width="7.42578125" style="89" bestFit="1" customWidth="1"/>
    <col min="82" max="82" width="9.42578125" style="89" bestFit="1" customWidth="1"/>
    <col min="83" max="83" width="9.5703125" style="89" bestFit="1" customWidth="1"/>
    <col min="84" max="84" width="12.7109375" style="89" bestFit="1" customWidth="1"/>
    <col min="85" max="85" width="14.5703125" style="89" bestFit="1" customWidth="1"/>
    <col min="86" max="86" width="7.42578125" style="89" bestFit="1" customWidth="1"/>
    <col min="87" max="87" width="9.42578125" style="89" bestFit="1" customWidth="1"/>
    <col min="88" max="88" width="9.5703125" style="89" bestFit="1" customWidth="1"/>
    <col min="89" max="89" width="12.7109375" style="89" bestFit="1" customWidth="1"/>
    <col min="90" max="90" width="14.5703125" style="89" bestFit="1" customWidth="1"/>
    <col min="91" max="91" width="7.42578125" style="89" bestFit="1" customWidth="1"/>
    <col min="92" max="92" width="9.42578125" style="89" bestFit="1" customWidth="1"/>
    <col min="93" max="93" width="9.5703125" style="89" bestFit="1" customWidth="1"/>
    <col min="94" max="94" width="12.7109375" style="89" bestFit="1" customWidth="1"/>
    <col min="95" max="95" width="14.5703125" style="89" bestFit="1" customWidth="1"/>
    <col min="96" max="96" width="7.42578125" style="89" bestFit="1" customWidth="1"/>
    <col min="97" max="97" width="9.42578125" style="89" bestFit="1" customWidth="1"/>
    <col min="98" max="98" width="9.5703125" style="89" bestFit="1" customWidth="1"/>
    <col min="99" max="99" width="12.7109375" style="89" bestFit="1" customWidth="1"/>
    <col min="100" max="100" width="14.5703125" style="89" bestFit="1" customWidth="1"/>
    <col min="101" max="101" width="7.42578125" style="89" bestFit="1" customWidth="1"/>
    <col min="102" max="102" width="9.42578125" style="89" bestFit="1" customWidth="1"/>
    <col min="103" max="103" width="9.5703125" style="89" bestFit="1" customWidth="1"/>
    <col min="104" max="104" width="12.7109375" style="89" bestFit="1" customWidth="1"/>
    <col min="105" max="105" width="14.5703125" style="89" bestFit="1" customWidth="1"/>
    <col min="106" max="106" width="7.42578125" style="89" bestFit="1" customWidth="1"/>
    <col min="107" max="107" width="9.42578125" style="89" bestFit="1" customWidth="1"/>
    <col min="108" max="108" width="9.5703125" style="89" bestFit="1" customWidth="1"/>
    <col min="109" max="109" width="12.7109375" style="89" bestFit="1" customWidth="1"/>
    <col min="110" max="110" width="14.5703125" style="89" bestFit="1" customWidth="1"/>
    <col min="111" max="111" width="7.42578125" style="89" bestFit="1" customWidth="1"/>
    <col min="112" max="112" width="9.42578125" style="89" bestFit="1" customWidth="1"/>
    <col min="113" max="113" width="9.5703125" style="89" bestFit="1" customWidth="1"/>
    <col min="114" max="114" width="12.7109375" style="89" bestFit="1" customWidth="1"/>
    <col min="115" max="115" width="14.5703125" style="89" bestFit="1" customWidth="1"/>
    <col min="116" max="16384" width="11.42578125" style="89"/>
  </cols>
  <sheetData>
    <row r="1" spans="1:115" x14ac:dyDescent="0.2">
      <c r="A1" s="89" t="s">
        <v>109</v>
      </c>
      <c r="B1" s="89" t="s">
        <v>110</v>
      </c>
      <c r="C1" s="89" t="s">
        <v>111</v>
      </c>
      <c r="D1" s="89" t="s">
        <v>112</v>
      </c>
      <c r="E1" s="89" t="s">
        <v>113</v>
      </c>
      <c r="F1" s="89" t="s">
        <v>114</v>
      </c>
      <c r="G1" s="89" t="s">
        <v>115</v>
      </c>
      <c r="H1" s="89" t="s">
        <v>116</v>
      </c>
      <c r="I1" s="89" t="s">
        <v>117</v>
      </c>
      <c r="J1" s="89" t="s">
        <v>118</v>
      </c>
      <c r="K1" s="89" t="s">
        <v>119</v>
      </c>
      <c r="L1" s="89" t="s">
        <v>120</v>
      </c>
      <c r="M1" s="89" t="s">
        <v>121</v>
      </c>
      <c r="N1" s="89" t="s">
        <v>122</v>
      </c>
      <c r="O1" s="89" t="s">
        <v>123</v>
      </c>
      <c r="P1" s="89" t="s">
        <v>124</v>
      </c>
      <c r="Q1" s="89" t="s">
        <v>125</v>
      </c>
      <c r="R1" s="89" t="s">
        <v>126</v>
      </c>
      <c r="S1" s="89" t="s">
        <v>127</v>
      </c>
      <c r="T1" s="89" t="s">
        <v>128</v>
      </c>
      <c r="U1" s="89" t="s">
        <v>129</v>
      </c>
      <c r="V1" s="89" t="s">
        <v>130</v>
      </c>
      <c r="W1" s="89" t="s">
        <v>131</v>
      </c>
      <c r="X1" s="89" t="s">
        <v>134</v>
      </c>
      <c r="Y1" s="89" t="s">
        <v>135</v>
      </c>
      <c r="Z1" s="89" t="s">
        <v>136</v>
      </c>
      <c r="AA1" s="89" t="s">
        <v>137</v>
      </c>
      <c r="AB1" s="89" t="s">
        <v>132</v>
      </c>
      <c r="AC1" s="89" t="s">
        <v>133</v>
      </c>
      <c r="AD1" s="89" t="s">
        <v>138</v>
      </c>
      <c r="AE1" s="89" t="s">
        <v>139</v>
      </c>
      <c r="AF1" s="89" t="s">
        <v>140</v>
      </c>
      <c r="AG1" s="89" t="s">
        <v>141</v>
      </c>
      <c r="AH1" s="89" t="s">
        <v>142</v>
      </c>
      <c r="AI1" s="89" t="s">
        <v>143</v>
      </c>
      <c r="AJ1" s="89" t="s">
        <v>144</v>
      </c>
      <c r="AK1" s="89" t="s">
        <v>145</v>
      </c>
      <c r="AL1" s="89" t="s">
        <v>146</v>
      </c>
      <c r="AM1" s="89" t="s">
        <v>147</v>
      </c>
      <c r="AN1" s="89" t="s">
        <v>148</v>
      </c>
      <c r="AO1" s="89" t="s">
        <v>149</v>
      </c>
      <c r="AP1" s="89" t="s">
        <v>150</v>
      </c>
      <c r="AQ1" s="89" t="s">
        <v>151</v>
      </c>
      <c r="AR1" s="89" t="s">
        <v>152</v>
      </c>
      <c r="AS1" s="89" t="s">
        <v>153</v>
      </c>
      <c r="AT1" s="89" t="s">
        <v>154</v>
      </c>
      <c r="AU1" s="89" t="s">
        <v>155</v>
      </c>
      <c r="AV1" s="89" t="s">
        <v>156</v>
      </c>
      <c r="AW1" s="89" t="s">
        <v>157</v>
      </c>
      <c r="AX1" s="89" t="s">
        <v>158</v>
      </c>
      <c r="AY1" s="89" t="s">
        <v>159</v>
      </c>
      <c r="AZ1" s="89" t="s">
        <v>160</v>
      </c>
      <c r="BA1" s="89" t="s">
        <v>161</v>
      </c>
      <c r="BB1" s="89" t="s">
        <v>23</v>
      </c>
      <c r="BC1" s="89" t="s">
        <v>24</v>
      </c>
      <c r="BD1" s="89" t="s">
        <v>179</v>
      </c>
      <c r="BE1" s="89" t="s">
        <v>162</v>
      </c>
      <c r="BF1" s="89" t="s">
        <v>163</v>
      </c>
      <c r="BG1" s="89" t="s">
        <v>164</v>
      </c>
      <c r="BH1" s="89" t="s">
        <v>165</v>
      </c>
      <c r="BI1" s="89" t="s">
        <v>166</v>
      </c>
      <c r="BJ1" s="89" t="s">
        <v>167</v>
      </c>
      <c r="BK1" s="89" t="s">
        <v>168</v>
      </c>
      <c r="BL1" s="89" t="s">
        <v>169</v>
      </c>
      <c r="BM1" s="89" t="s">
        <v>170</v>
      </c>
      <c r="BN1" s="89" t="s">
        <v>89</v>
      </c>
      <c r="BO1" s="89" t="s">
        <v>85</v>
      </c>
      <c r="BP1" s="89" t="s">
        <v>171</v>
      </c>
      <c r="BQ1" s="89" t="s">
        <v>172</v>
      </c>
      <c r="BR1" s="89" t="s">
        <v>173</v>
      </c>
      <c r="BS1" s="89" t="s">
        <v>174</v>
      </c>
      <c r="BT1" s="89" t="s">
        <v>175</v>
      </c>
      <c r="BU1" s="89" t="s">
        <v>176</v>
      </c>
      <c r="BV1" s="89" t="s">
        <v>177</v>
      </c>
      <c r="BW1" s="89" t="s">
        <v>178</v>
      </c>
      <c r="BX1" s="89" t="s">
        <v>86</v>
      </c>
      <c r="BY1" s="89" t="s">
        <v>87</v>
      </c>
      <c r="BZ1" s="89" t="s">
        <v>182</v>
      </c>
      <c r="CA1" s="89" t="s">
        <v>183</v>
      </c>
      <c r="CB1" s="89" t="s">
        <v>184</v>
      </c>
      <c r="CC1" s="89" t="s">
        <v>185</v>
      </c>
      <c r="CD1" s="89" t="s">
        <v>186</v>
      </c>
      <c r="CE1" s="89" t="s">
        <v>187</v>
      </c>
      <c r="CF1" s="89" t="s">
        <v>188</v>
      </c>
      <c r="CG1" s="89" t="s">
        <v>189</v>
      </c>
      <c r="CH1" s="89" t="s">
        <v>190</v>
      </c>
      <c r="CI1" s="89" t="s">
        <v>191</v>
      </c>
      <c r="CJ1" s="89" t="s">
        <v>192</v>
      </c>
      <c r="CK1" s="89" t="s">
        <v>193</v>
      </c>
      <c r="CL1" s="89" t="s">
        <v>194</v>
      </c>
      <c r="CM1" s="89" t="s">
        <v>195</v>
      </c>
      <c r="CN1" s="89" t="s">
        <v>196</v>
      </c>
      <c r="CO1" s="89" t="s">
        <v>197</v>
      </c>
      <c r="CP1" s="89" t="s">
        <v>198</v>
      </c>
      <c r="CQ1" s="89" t="s">
        <v>199</v>
      </c>
      <c r="CR1" s="89" t="s">
        <v>200</v>
      </c>
      <c r="CS1" s="89" t="s">
        <v>201</v>
      </c>
      <c r="CT1" s="89" t="s">
        <v>202</v>
      </c>
      <c r="CU1" s="89" t="s">
        <v>203</v>
      </c>
      <c r="CV1" s="89" t="s">
        <v>204</v>
      </c>
      <c r="CW1" s="89" t="s">
        <v>205</v>
      </c>
      <c r="CX1" s="89" t="s">
        <v>206</v>
      </c>
      <c r="CY1" s="89" t="s">
        <v>207</v>
      </c>
      <c r="CZ1" s="89" t="s">
        <v>208</v>
      </c>
      <c r="DA1" s="89" t="s">
        <v>209</v>
      </c>
      <c r="DB1" s="89" t="s">
        <v>210</v>
      </c>
      <c r="DC1" s="89" t="s">
        <v>211</v>
      </c>
      <c r="DD1" s="89" t="s">
        <v>212</v>
      </c>
      <c r="DE1" s="89" t="s">
        <v>213</v>
      </c>
      <c r="DF1" s="89" t="s">
        <v>214</v>
      </c>
      <c r="DG1" s="89" t="s">
        <v>215</v>
      </c>
      <c r="DH1" s="89" t="s">
        <v>216</v>
      </c>
      <c r="DI1" s="89" t="s">
        <v>217</v>
      </c>
      <c r="DJ1" s="89" t="s">
        <v>218</v>
      </c>
      <c r="DK1" s="89" t="s">
        <v>219</v>
      </c>
    </row>
    <row r="2" spans="1:115" s="90" customFormat="1" x14ac:dyDescent="0.2">
      <c r="A2" s="94">
        <f>VALUE(' Boletín de Inscripción '!AB10)</f>
        <v>0</v>
      </c>
      <c r="B2" s="90">
        <f>VALUE(' Boletín de Inscripción '!AE10)</f>
        <v>0</v>
      </c>
      <c r="C2" s="90">
        <f>B2</f>
        <v>0</v>
      </c>
      <c r="D2" s="90" t="str">
        <f>IF(' Boletín de Inscripción '!D24="",IF(' Boletín de Inscripción '!V21="","",IF(LEN(' Boletín de Inscripción '!V21)&gt;50,PROPER(LEFT(' Boletín de Inscripción '!V21,50)),PROPER(' Boletín de Inscripción '!V21))),IF(LEN(' Boletín de Inscripción '!D24)&gt;50,UPPER(LEFT(' Boletín de Inscripción '!D24,50)),UPPER(' Boletín de Inscripción '!D24)))</f>
        <v/>
      </c>
      <c r="E2" s="90" t="str">
        <f>IF(' Boletín de Inscripción '!D21="","",IF(LEN(' Boletín de Inscripción '!D21)&gt;25,UPPER(LEFT(' Boletín de Inscripción '!D21,25)),UPPER(' Boletín de Inscripción '!D21)))</f>
        <v/>
      </c>
      <c r="F2" s="90" t="str">
        <f>IF(' Boletín de Inscripción '!L21="","",IF(LEN(' Boletín de Inscripción '!L21)&gt;25,UPPER(LEFT(' Boletín de Inscripción '!L21,25)),UPPER(' Boletín de Inscripción '!L21)))</f>
        <v/>
      </c>
      <c r="G2" s="90" t="str">
        <f>D2&amp;" "&amp;E2&amp;" "&amp;F2</f>
        <v xml:space="preserve">  </v>
      </c>
      <c r="H2" s="90" t="str">
        <f>IF(' Boletín de Inscripción '!J28="","",UPPER(LEFT(' Boletín de Inscripción '!J28,1)))</f>
        <v/>
      </c>
      <c r="I2" s="90" t="str">
        <f>IF(' Boletín de Inscripción '!Y28="","",IF(LEN(' Boletín de Inscripción '!Y28)&gt;20,UPPER(LEFT(' Boletín de Inscripción '!Y28,20)),UPPER(' Boletín de Inscripción '!Y28)))</f>
        <v/>
      </c>
      <c r="J2" s="90" t="str">
        <f>IF(' Boletín de Inscripción '!Q28="","",IF(LEN(' Boletín de Inscripción '!Q28)&gt;20,UPPER(LEFT(' Boletín de Inscripción '!Q28,20)),UPPER(' Boletín de Inscripción '!Q28)))</f>
        <v/>
      </c>
      <c r="K2" s="90" t="str">
        <f>IF(' Boletín de Inscripción '!D26="","",IF(LEN(' Boletín de Inscripción '!D26)&gt;40,PROPER(LEFT(' Boletín de Inscripción '!D26,40)),PROPER(' Boletín de Inscripción '!D26)))</f>
        <v/>
      </c>
      <c r="L2" s="90" t="str">
        <f>IF(' Boletín de Inscripción '!Q26="","",IF(LEN(' Boletín de Inscripción '!Q26)&gt;10,LEFT(' Boletín de Inscripción '!Q26,10),' Boletín de Inscripción '!Q26))</f>
        <v/>
      </c>
      <c r="M2" s="90" t="str">
        <f>IF(' Boletín de Inscripción '!V26="","",IF(LEN(' Boletín de Inscripción '!V26)&gt;25,PROPER(LEFT(' Boletín de Inscripción '!V26,25)),PROPER(' Boletín de Inscripción '!V26)))</f>
        <v/>
      </c>
      <c r="N2" s="90" t="str">
        <f>IF(' Boletín de Inscripción '!D28="","",IF(LEN(' Boletín de Inscripción '!D28)&gt;25,UPPER(LEFT(' Boletín de Inscripción '!D28,25)),UPPER(' Boletín de Inscripción '!D28)))</f>
        <v/>
      </c>
      <c r="O2" s="90" t="str">
        <f>IF(' Boletín de Inscripción '!D30="","",IF(LEN(' Boletín de Inscripción '!D30)&gt;15,LEFT(' Boletín de Inscripción '!D30,15),' Boletín de Inscripción '!D30))</f>
        <v/>
      </c>
      <c r="P2" s="90" t="str">
        <f>IF(' Boletín de Inscripción '!I30="","",IF(LEN(' Boletín de Inscripción '!I30)&gt;15,LEFT(' Boletín de Inscripción '!I30,15),' Boletín de Inscripción '!I30))</f>
        <v/>
      </c>
      <c r="Q2" s="90" t="str">
        <f>IF(' Boletín de Inscripción '!N30="","",IF(LEN(' Boletín de Inscripción '!N30)&gt;15,LEFT(' Boletín de Inscripción '!N30,15),' Boletín de Inscripción '!N30))</f>
        <v/>
      </c>
      <c r="R2" s="90" t="str">
        <f>IF(' Boletín de Inscripción '!V30="","",IF(LEN(' Boletín de Inscripción '!V30)&gt;30,LEFT(' Boletín de Inscripción '!V30,30),' Boletín de Inscripción '!V30))</f>
        <v/>
      </c>
      <c r="S2" s="90" t="str">
        <f>IF(' Boletín de Inscripción '!V33="","",IF(LEN(' Boletín de Inscripción '!V33)&gt;25,PROPER(LEFT(' Boletín de Inscripción '!V33,25)),PROPER(' Boletín de Inscripción '!V33)))</f>
        <v/>
      </c>
      <c r="T2" s="90" t="str">
        <f>IF(' Boletín de Inscripción '!D33="","",IF(LEN(' Boletín de Inscripción '!D33)&gt;25,UPPER(LEFT(' Boletín de Inscripción '!D33,25)),UPPER(' Boletín de Inscripción '!D33)))</f>
        <v/>
      </c>
      <c r="U2" s="90" t="str">
        <f>IF(' Boletín de Inscripción '!L33="","",IF(LEN(' Boletín de Inscripción '!L33)&gt;25,UPPER(LEFT(' Boletín de Inscripción '!L33,25)),UPPER(' Boletín de Inscripción '!L33)))</f>
        <v/>
      </c>
      <c r="V2" s="90" t="str">
        <f>S2&amp;" "&amp;T2&amp;" "&amp;U2</f>
        <v xml:space="preserve">  </v>
      </c>
      <c r="W2" s="90" t="str">
        <f>IF(' Boletín de Inscripción '!J37="","",UPPER(LEFT(' Boletín de Inscripción '!J37,1)))</f>
        <v/>
      </c>
      <c r="X2" s="90" t="str">
        <f>IF(' Boletín de Inscripción '!Y37="","",IF(LEN(' Boletín de Inscripción '!Y37)&gt;20,UPPER(LEFT(' Boletín de Inscripción '!Y37,20)),UPPER(' Boletín de Inscripción '!Y37)))</f>
        <v/>
      </c>
      <c r="Y2" s="90" t="str">
        <f>IF(' Boletín de Inscripción '!Q37="","",IF(LEN(' Boletín de Inscripción '!Q37)&gt;20,UPPER(LEFT(' Boletín de Inscripción '!Q37,20)),UPPER(' Boletín de Inscripción '!Q37)))</f>
        <v/>
      </c>
      <c r="Z2" s="90" t="str">
        <f>IF(' Boletín de Inscripción '!D35="","",IF(LEN(' Boletín de Inscripción '!D35)&gt;40,PROPER(LEFT(' Boletín de Inscripción '!D35,40)),PROPER(' Boletín de Inscripción '!D35)))</f>
        <v/>
      </c>
      <c r="AA2" s="90" t="str">
        <f>IF(' Boletín de Inscripción '!Q35="","",IF(LEN(' Boletín de Inscripción '!Q35)&gt;10,LEFT(' Boletín de Inscripción '!Q35,10),' Boletín de Inscripción '!Q35))</f>
        <v/>
      </c>
      <c r="AB2" s="90" t="str">
        <f>IF(' Boletín de Inscripción '!V35="","",IF(LEN(' Boletín de Inscripción '!V35)&gt;25,PROPER(LEFT(' Boletín de Inscripción '!V35,25)),PROPER(' Boletín de Inscripción '!V35)))</f>
        <v/>
      </c>
      <c r="AC2" s="90" t="str">
        <f>IF(' Boletín de Inscripción '!D37="","",IF(LEN(' Boletín de Inscripción '!D37)&gt;25,UPPER(LEFT(' Boletín de Inscripción '!D37,25)),UPPER(' Boletín de Inscripción '!D37)))</f>
        <v/>
      </c>
      <c r="AD2" s="90" t="str">
        <f>IF(' Boletín de Inscripción '!D39="","",IF(LEN(' Boletín de Inscripción '!D39)&gt;15,LEFT(' Boletín de Inscripción '!D39,15),' Boletín de Inscripción '!D39))</f>
        <v/>
      </c>
      <c r="AE2" s="90" t="str">
        <f>IF(' Boletín de Inscripción '!I39="","",IF(LEN(' Boletín de Inscripción '!I39)&gt;15,LEFT(' Boletín de Inscripción '!I39,15),' Boletín de Inscripción '!I39))</f>
        <v/>
      </c>
      <c r="AF2" s="90" t="str">
        <f>IF(' Boletín de Inscripción '!N39="","",IF(LEN(' Boletín de Inscripción '!N39)&gt;15,LEFT(' Boletín de Inscripción '!N39,15),' Boletín de Inscripción '!N39))</f>
        <v/>
      </c>
      <c r="AG2" s="90" t="str">
        <f>IF(' Boletín de Inscripción '!V39="","",IF(LEN(' Boletín de Inscripción '!V39)&gt;30,LEFT(' Boletín de Inscripción '!V39,30),' Boletín de Inscripción '!V39))</f>
        <v/>
      </c>
      <c r="AH2" s="90" t="str">
        <f>IF(' Boletín de Inscripción '!V42="","",IF(LEN(' Boletín de Inscripción '!V42)&gt;25,PROPER(LEFT(' Boletín de Inscripción '!V42,25)),PROPER(' Boletín de Inscripción '!V42)))</f>
        <v/>
      </c>
      <c r="AI2" s="90" t="str">
        <f>IF(' Boletín de Inscripción '!D42="","",IF(LEN(' Boletín de Inscripción '!D42)&gt;25,UPPER(LEFT(' Boletín de Inscripción '!D42,25)),UPPER(' Boletín de Inscripción '!D42)))</f>
        <v/>
      </c>
      <c r="AJ2" s="90" t="str">
        <f>IF(' Boletín de Inscripción '!L42="","",IF(LEN(' Boletín de Inscripción '!L42)&gt;25,UPPER(LEFT(' Boletín de Inscripción '!L42,25)),UPPER(' Boletín de Inscripción '!L42)))</f>
        <v/>
      </c>
      <c r="AK2" s="90" t="str">
        <f>AH2&amp;" "&amp;AI2&amp;" "&amp;AJ2</f>
        <v xml:space="preserve">  </v>
      </c>
      <c r="AL2" s="90" t="str">
        <f>IF( ' Boletín de Inscripción '!J46="","",UPPER(LEFT(' Boletín de Inscripción '!J46,1)))</f>
        <v/>
      </c>
      <c r="AM2" s="90" t="str">
        <f>IF(' Boletín de Inscripción '!Y46="","",IF(LEN(' Boletín de Inscripción '!Y46)&gt;20,UPPER(LEFT(' Boletín de Inscripción '!Y46,20)),UPPER(' Boletín de Inscripción '!Y46)))</f>
        <v/>
      </c>
      <c r="AN2" s="90" t="str">
        <f>IF(' Boletín de Inscripción '!Q46="","",IF(LEN(' Boletín de Inscripción '!Q46)&gt;20,UPPER(LEFT(' Boletín de Inscripción '!Q46,20)),UPPER(' Boletín de Inscripción '!Q46)))</f>
        <v/>
      </c>
      <c r="AO2" s="90" t="str">
        <f>IF(' Boletín de Inscripción '!D44="","",IF(LEN(' Boletín de Inscripción '!D44)&gt;40,PROPER(LEFT(' Boletín de Inscripción '!D44,40)),PROPER(' Boletín de Inscripción '!D44)))</f>
        <v/>
      </c>
      <c r="AP2" s="90" t="str">
        <f>IF(' Boletín de Inscripción '!Q44="","",IF(LEN(' Boletín de Inscripción '!Q44)&gt;10,LEFT(' Boletín de Inscripción '!Q44,10),' Boletín de Inscripción '!Q44))</f>
        <v/>
      </c>
      <c r="AQ2" s="90" t="str">
        <f>IF(' Boletín de Inscripción '!V44="","",IF(LEN(' Boletín de Inscripción '!V44)&gt;25,PROPER(LEFT(' Boletín de Inscripción '!V44,25)),PROPER(' Boletín de Inscripción '!V44)))</f>
        <v/>
      </c>
      <c r="AR2" s="90" t="str">
        <f>IF(' Boletín de Inscripción '!D46="","",IF(LEN(' Boletín de Inscripción '!D46)&gt;25,UPPER(LEFT(' Boletín de Inscripción '!D46,25)),UPPER(' Boletín de Inscripción '!D46)))</f>
        <v/>
      </c>
      <c r="AS2" s="90" t="str">
        <f>IF(' Boletín de Inscripción '!D48="","",IF(LEN(' Boletín de Inscripción '!D48)&gt;15,LEFT(' Boletín de Inscripción '!D48,15),' Boletín de Inscripción '!D48))</f>
        <v/>
      </c>
      <c r="AT2" s="90" t="str">
        <f>IF(' Boletín de Inscripción '!I48="","",IF(LEN(' Boletín de Inscripción '!I48)&gt;15,LEFT(' Boletín de Inscripción '!I48,15),' Boletín de Inscripción '!I48))</f>
        <v/>
      </c>
      <c r="AU2" s="90" t="str">
        <f>IF(' Boletín de Inscripción '!N48="","",IF(LEN(' Boletín de Inscripción '!N48)&gt;15,LEFT(' Boletín de Inscripción '!N48,15),' Boletín de Inscripción '!N48))</f>
        <v/>
      </c>
      <c r="AV2" s="90" t="str">
        <f>IF(' Boletín de Inscripción '!V48="","",IF(LEN(' Boletín de Inscripción '!V48)&gt;30,LEFT(' Boletín de Inscripción '!V48,30),' Boletín de Inscripción '!V48))</f>
        <v/>
      </c>
      <c r="AW2" s="90" t="str">
        <f>IF(' Boletín de Inscripción '!C53="","",IF(LEN(' Boletín de Inscripción '!C53)&gt;25,PROPER(LEFT(' Boletín de Inscripción '!C53,25)),PROPER(' Boletín de Inscripción '!C53)))</f>
        <v/>
      </c>
      <c r="AX2" s="90" t="str">
        <f>IF(' Boletín de Inscripción '!J53="","",IF(LEN(' Boletín de Inscripción '!J53)&gt;25,UPPER(LEFT(' Boletín de Inscripción '!J53,25)),UPPER(' Boletín de Inscripción '!J53)))</f>
        <v/>
      </c>
      <c r="AY2" s="90" t="str">
        <f>IF(' Boletín de Inscripción '!Q55="","",IF(LEN(' Boletín de Inscripción '!Q55)&gt;25,UPPER(LEFT(' Boletín de Inscripción '!Q55,25)),UPPER(' Boletín de Inscripción '!Q55)))</f>
        <v/>
      </c>
      <c r="AZ2" s="90" t="str">
        <f>IF(' Boletín de Inscripción '!Q53="","",IF(LEN(' Boletín de Inscripción '!Q53)&gt;25,UPPER(LEFT(' Boletín de Inscripción '!Q53,25)),UPPER(' Boletín de Inscripción '!Q53)))</f>
        <v/>
      </c>
      <c r="BA2" s="90" t="str">
        <f>IF(' Boletín de Inscripción '!AB55="","",IF(LEN(' Boletín de Inscripción '!AB55)&gt;25,UPPER(LEFT(' Boletín de Inscripción '!AB55,25)),UPPER(' Boletín de Inscripción '!AB55)))</f>
        <v/>
      </c>
      <c r="BB2" s="90" t="str">
        <f>IF(' Boletín de Inscripción '!AB62="","",IF(LEN(' Boletín de Inscripción '!AB62)&gt;1,UPPER(LEFT(' Boletín de Inscripción '!AB62,1)),UPPER(' Boletín de Inscripción '!AB62)))</f>
        <v/>
      </c>
      <c r="BC2" s="90" t="str">
        <f>IF(' Boletín de Inscripción '!AE62="","",IF(LEN(' Boletín de Inscripción '!AE62)&gt;1,LEFT(' Boletín de Inscripción '!AE62,1),' Boletín de Inscripción '!AE62))</f>
        <v/>
      </c>
      <c r="BD2" s="90">
        <v>9</v>
      </c>
      <c r="BE2" s="90" t="str">
        <f>IF(Trofeo1=TRUE,"SI","NO")</f>
        <v>NO</v>
      </c>
      <c r="BF2" s="90" t="str">
        <f>IF(Trofeo2=TRUE,"SI","NO")</f>
        <v>NO</v>
      </c>
      <c r="BG2" s="90" t="str">
        <f>IF(Trofeo3=TRUE,"SI","NO")</f>
        <v>NO</v>
      </c>
      <c r="BH2" s="90" t="str">
        <f>IF(Trofeo4=TRUE,"SI","NO")</f>
        <v>SI</v>
      </c>
      <c r="BI2" s="90" t="str">
        <f>IF(Trofeo5=TRUE,"SI","NO")</f>
        <v>NO</v>
      </c>
      <c r="BJ2" s="90" t="str">
        <f>IF(Trofeo6=TRUE,"SI","NO")</f>
        <v>NO</v>
      </c>
      <c r="BK2" s="90" t="s">
        <v>180</v>
      </c>
      <c r="BL2" s="90" t="s">
        <v>180</v>
      </c>
      <c r="BM2" s="90" t="s">
        <v>180</v>
      </c>
      <c r="BN2" s="90" t="str">
        <f>IF(Publicidad=1,"SI","NO")</f>
        <v>SI</v>
      </c>
      <c r="BO2" s="90" t="str">
        <f>IF(Shakedown=TRUE,"SI","NO")</f>
        <v>NO</v>
      </c>
      <c r="BP2" s="91">
        <f ca="1">IF(' Boletín de Inscripción '!W10="",TODAY(),' Boletín de Inscripción '!W10)</f>
        <v>43147</v>
      </c>
      <c r="BQ2" s="93">
        <f ca="1">IF(' Boletín de Inscripción '!W13="",NOW(),' Boletín de Inscripción '!W13)</f>
        <v>43147.48853599537</v>
      </c>
      <c r="BR2" s="92" t="str">
        <f>IF(' Boletín de Inscripción '!Q24="","",IF(LEN(' Boletín de Inscripción '!Q24)&gt;61,PROPER(LEFT(' Boletín de Inscripción '!Q24,61)),PROPER(' Boletín de Inscripción '!Q24)))</f>
        <v/>
      </c>
      <c r="BS2" s="95" t="s">
        <v>181</v>
      </c>
      <c r="BT2" s="90" t="e">
        <f>IF(' Boletín de Inscripción '!#REF!="","",IF(LEN(' Boletín de Inscripción '!#REF!)&gt;1,UPPER(LEFT(' Boletín de Inscripción '!#REF!,1)),UPPER(' Boletín de Inscripción '!#REF!)))</f>
        <v>#REF!</v>
      </c>
      <c r="BU2" s="90" t="e">
        <f>IF(' Boletín de Inscripción '!#REF!="","",IF(LEN(' Boletín de Inscripción '!#REF!)&gt;1,LEFT(' Boletín de Inscripción '!#REF!,1),' Boletín de Inscripción '!#REF!))</f>
        <v>#REF!</v>
      </c>
      <c r="BV2" s="90" t="e">
        <f>IF(' Boletín de Inscripción '!#REF!="","",IF(LEN(' Boletín de Inscripción '!#REF!)&gt;1,UPPER(LEFT(' Boletín de Inscripción '!#REF!,1)),UPPER(' Boletín de Inscripción '!#REF!)))</f>
        <v>#REF!</v>
      </c>
      <c r="BW2" s="90" t="e">
        <f>IF(' Boletín de Inscripción '!#REF!="","",IF(LEN(' Boletín de Inscripción '!#REF!)&gt;1,LEFT(' Boletín de Inscripción '!#REF!,1),' Boletín de Inscripción '!#REF!))</f>
        <v>#REF!</v>
      </c>
      <c r="BX2" s="90" t="str">
        <f>IF(Ouvreur=TRUE,"SI","NO")</f>
        <v>NO</v>
      </c>
      <c r="BY2" s="90" t="str">
        <f>IF(Auxiliar=TRUE,"SI","NO")</f>
        <v>NO</v>
      </c>
      <c r="BZ2" s="90" t="str">
        <f>IF(NombreA1="","",IF(LEN(NombreA1)&gt;25,UPPER(LEFT(NombreA1,25)),UPPER(NombreA1)))</f>
        <v/>
      </c>
      <c r="CA2" s="90" t="str">
        <f>IF(PrimerApellidoA1="","",IF(LEN(PrimerApellidoA1)&gt;25,UPPER(LEFT(PrimerApellidoA1,25)),UPPER(PrimerApellidoA1)))</f>
        <v/>
      </c>
      <c r="CB2" s="90" t="e">
        <f>IF(SegundoApellidoA1="","",IF(LEN(SegundoApellidoA1)&gt;25,UPPER(LEFT(SegundoApellidoA1,25)),UPPER(SegundoApellidoA1)))</f>
        <v>#REF!</v>
      </c>
      <c r="CC2" s="90" t="str">
        <f>IF(DniCifA1="","",IF(LEN(DniCifA1)&gt;25,UPPER(LEFT(DniCifA1,25)),UPPER(DniCifA1)))</f>
        <v/>
      </c>
      <c r="CD2" s="90" t="str">
        <f>IF(LicenciaA1="","",IF(LEN(LicenciaA1)&gt;25,UPPER(LEFT(LicenciaA1,25)),UPPER(LicenciaA1)))</f>
        <v/>
      </c>
      <c r="CE2" s="90" t="str">
        <f>IF(NombreA2="","",IF(LEN(NombreA2)&gt;25,UPPER(LEFT(NombreA2,25)),UPPER(NombreA2)))</f>
        <v/>
      </c>
      <c r="CF2" s="90" t="str">
        <f>IF(PrimerApellidoA2="","",IF(LEN(PrimerApellidoA2)&gt;25,UPPER(LEFT(PrimerApellidoA2,25)),UPPER(PrimerApellidoA2)))</f>
        <v/>
      </c>
      <c r="CG2" s="90" t="e">
        <f>IF(SegundoApellidoA2="","",IF(LEN(SegundoApellidoA2)&gt;25,UPPER(LEFT(SegundoApellidoA2,25)),UPPER(SegundoApellidoA2)))</f>
        <v>#REF!</v>
      </c>
      <c r="CH2" s="90" t="str">
        <f>IF(DniCifA2="","",IF(LEN(DniCifA2)&gt;25,UPPER(LEFT(DniCifA2,25)),UPPER(DniCifA2)))</f>
        <v/>
      </c>
      <c r="CI2" s="90" t="str">
        <f>IF(LicenciaA2="","",IF(LEN(LicenciaA2)&gt;25,UPPER(LEFT(LicenciaA2,25)),UPPER(LicenciaA2)))</f>
        <v/>
      </c>
      <c r="CJ2" s="90" t="str">
        <f>IF(NombreR1="","",IF(LEN(NombreR1)&gt;25,UPPER(LEFT(NombreR1,25)),UPPER(NombreR1)))</f>
        <v/>
      </c>
      <c r="CK2" s="90" t="str">
        <f>IF(PrimerApellidoR1="","",IF(LEN(PrimerApellidoR1)&gt;25,UPPER(LEFT(PrimerApellidoR1,25)),UPPER(PrimerApellidoR1)))</f>
        <v/>
      </c>
      <c r="CL2" s="90" t="e">
        <f>IF(SegundoApellidoR1="","",IF(LEN(SegundoApellidoR1)&gt;25,UPPER(LEFT(SegundoApellidoR1,25)),UPPER(SegundoApellidoR1)))</f>
        <v>#REF!</v>
      </c>
      <c r="CM2" s="90" t="str">
        <f>IF(DniCifR1="","",IF(LEN(DniCifR1)&gt;25,UPPER(LEFT(DniCifR1,25)),UPPER(DniCifR1)))</f>
        <v/>
      </c>
      <c r="CN2" s="90" t="str">
        <f>IF(LicenciaR1="","",IF(LEN(LicenciaR1)&gt;25,UPPER(LEFT(LicenciaR1,25)),UPPER(LicenciaR1)))</f>
        <v/>
      </c>
      <c r="CO2" s="90" t="str">
        <f>IF(NombreR2="","",IF(LEN(NombreR2)&gt;25,UPPER(LEFT(NombreR2,25)),UPPER(NombreR2)))</f>
        <v/>
      </c>
      <c r="CP2" s="90" t="str">
        <f>IF(PrimerApellidoR2="","",IF(LEN(PrimerApellidoR2)&gt;25,UPPER(LEFT(PrimerApellidoR2,25)),UPPER(PrimerApellidoR2)))</f>
        <v/>
      </c>
      <c r="CQ2" s="90" t="e">
        <f>IF(SegundoApellidoR2="","",IF(LEN(SegundoApellidoR2)&gt;25,UPPER(LEFT(SegundoApellidoR2,25)),UPPER(SegundoApellidoR2)))</f>
        <v>#REF!</v>
      </c>
      <c r="CR2" s="90" t="str">
        <f>IF(DniCifR2="","",IF(LEN(DniCifR2)&gt;25,UPPER(LEFT(DniCifR2,25)),UPPER(DniCifR2)))</f>
        <v/>
      </c>
      <c r="CS2" s="90" t="str">
        <f>IF(LicenciaR2="","",IF(LEN(LicenciaR2)&gt;25,UPPER(LEFT(LicenciaR2,25)),UPPER(LicenciaR2)))</f>
        <v/>
      </c>
      <c r="CT2" s="90" t="str">
        <f>IF(NombreAux="","",IF(LEN(NombreAux)&gt;25,UPPER(LEFT(NombreAux,25)),UPPER(NombreAux)))</f>
        <v/>
      </c>
      <c r="CU2" s="90" t="str">
        <f>IF(PrimerApellidoAux="","",IF(LEN(PrimerApellidoAux)&gt;25,UPPER(LEFT(PrimerApellidoAux,25)),UPPER(PrimerApellidoAux)))</f>
        <v/>
      </c>
      <c r="CV2" s="90" t="e">
        <f>IF(SegundoApellidoAux="","",IF(LEN(SegundoApellidoAux)&gt;25,UPPER(LEFT(SegundoApellidoAux,25)),UPPER(SegundoApellidoAux)))</f>
        <v>#REF!</v>
      </c>
      <c r="CW2" s="90" t="str">
        <f>IF(DniCifAux="","",IF(LEN(DniCifAux)&gt;25,UPPER(LEFT(DniCifAux,25)),UPPER(DniCifAux)))</f>
        <v/>
      </c>
      <c r="CX2" s="90" t="str">
        <f>IF(LicenciaAux="","",IF(LEN(LicenciaAux)&gt;25,UPPER(LEFT(LicenciaAux,25)),UPPER(LicenciaAux)))</f>
        <v/>
      </c>
      <c r="CY2" s="90" t="str">
        <f>IF(NombreO1="","",IF(LEN(NombreO1)&gt;25,UPPER(LEFT(NombreO1,25)),UPPER(NombreO1)))</f>
        <v/>
      </c>
      <c r="CZ2" s="90" t="str">
        <f>IF(PrimerApellidoO1="","",IF(LEN(PrimerApellidoO1)&gt;25,UPPER(LEFT(PrimerApellidoO1,25)),UPPER(PrimerApellidoO1)))</f>
        <v/>
      </c>
      <c r="DA2" s="90" t="e">
        <f>IF(SegundoApellidoO1="","",IF(LEN(SegundoApellidoO1)&gt;25,UPPER(LEFT(SegundoApellidoO1,25)),UPPER(SegundoApellidoO1)))</f>
        <v>#REF!</v>
      </c>
      <c r="DB2" s="90" t="str">
        <f>IF(DniCifO1="","",IF(LEN(DniCifO1)&gt;25,UPPER(LEFT(DniCifO1,25)),UPPER(DniCifO1)))</f>
        <v/>
      </c>
      <c r="DC2" s="90" t="str">
        <f>IF(LicenciaO1="","",IF(LEN(LicenciaO1)&gt;25,UPPER(LEFT(LicenciaO1,25)),UPPER(LicenciaO1)))</f>
        <v/>
      </c>
      <c r="DD2" s="90" t="str">
        <f>IF(NombreO2="","",IF(LEN(NombreO2)&gt;25,UPPER(LEFT(NombreO2,25)),UPPER(NombreO2)))</f>
        <v/>
      </c>
      <c r="DE2" s="90" t="str">
        <f>IF(PrimerApellidoO2="","",IF(LEN(PrimerApellidoO2)&gt;25,UPPER(LEFT(PrimerApellidoO2,25)),UPPER(PrimerApellidoO2)))</f>
        <v/>
      </c>
      <c r="DF2" s="90" t="e">
        <f>IF(SegundoApellidoO2="","",IF(LEN(SegundoApellidoO2)&gt;25,UPPER(LEFT(SegundoApellidoO2,25)),UPPER(SegundoApellidoO2)))</f>
        <v>#REF!</v>
      </c>
      <c r="DG2" s="90" t="str">
        <f>IF(DniCifO2="","",IF(LEN(DniCifO2)&gt;25,UPPER(LEFT(DniCifO2,25)),UPPER(DniCifO2)))</f>
        <v/>
      </c>
      <c r="DH2" s="90" t="str">
        <f>IF(LicenciaO2="","",IF(LEN(LicenciaO2)&gt;25,UPPER(LEFT(LicenciaO2,25)),UPPER(LicenciaO2)))</f>
        <v/>
      </c>
      <c r="DI2" s="90" t="str">
        <f>IF(MarcaOuvreur="","",IF(LEN(MarcaOuvreur)&gt;25,UPPER(LEFT(MarcaOuvreur,25)),UPPER(MarcaOuvreur)))</f>
        <v/>
      </c>
      <c r="DJ2" s="90" t="str">
        <f>IF(ModeloOuvreur="","",IF(LEN(ModeloOuvreur)&gt;25,PROPER(LEFT(ModeloOuvreur,25)),PROPER(ModeloOuvreur)))</f>
        <v/>
      </c>
      <c r="DK2" s="90" t="e">
        <f>IF(MatriculaOuvreur="","",IF(LEN(MatriculaOuvreur)&gt;25,UPPER(LEFT(MatriculaOuvreur,25)),UPPER(MatriculaOuvreur)))</f>
        <v>#REF!</v>
      </c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autoPageBreaks="0"/>
  </sheetPr>
  <dimension ref="A1:V18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3" sqref="B13"/>
    </sheetView>
  </sheetViews>
  <sheetFormatPr baseColWidth="10" defaultRowHeight="12.75" x14ac:dyDescent="0.2"/>
  <cols>
    <col min="1" max="1" width="3.7109375" style="2" customWidth="1"/>
    <col min="2" max="2" width="28.140625" style="1" customWidth="1"/>
    <col min="3" max="3" width="33.85546875" style="1" customWidth="1"/>
    <col min="4" max="4" width="30.2851562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customWidth="1"/>
    <col min="12" max="17" width="12.7109375" customWidth="1"/>
    <col min="18" max="18" width="16.42578125" style="70" customWidth="1"/>
    <col min="19" max="19" width="10.28515625" style="71" customWidth="1"/>
    <col min="20" max="20" width="16.42578125" style="70" customWidth="1"/>
    <col min="21" max="21" width="34.7109375" customWidth="1"/>
  </cols>
  <sheetData>
    <row r="1" spans="1:21" ht="30" customHeight="1" x14ac:dyDescent="0.2">
      <c r="A1" s="500" t="s">
        <v>79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1" t="s">
        <v>82</v>
      </c>
      <c r="M1" s="502"/>
      <c r="N1" s="501" t="s">
        <v>85</v>
      </c>
      <c r="O1" s="502"/>
      <c r="P1" s="69" t="s">
        <v>86</v>
      </c>
      <c r="Q1" s="69" t="s">
        <v>87</v>
      </c>
    </row>
    <row r="2" spans="1:21" s="3" customFormat="1" ht="18" customHeight="1" x14ac:dyDescent="0.2">
      <c r="A2" s="4" t="s">
        <v>53</v>
      </c>
      <c r="B2" s="4" t="s">
        <v>54</v>
      </c>
      <c r="C2" s="4" t="s">
        <v>55</v>
      </c>
      <c r="D2" s="4" t="s">
        <v>4</v>
      </c>
      <c r="E2" s="4" t="s">
        <v>56</v>
      </c>
      <c r="F2" s="4" t="s">
        <v>49</v>
      </c>
      <c r="G2" s="4" t="s">
        <v>57</v>
      </c>
      <c r="H2" s="4" t="s">
        <v>46</v>
      </c>
      <c r="I2" s="4" t="s">
        <v>51</v>
      </c>
      <c r="J2" s="4" t="s">
        <v>58</v>
      </c>
      <c r="K2" s="4" t="s">
        <v>59</v>
      </c>
      <c r="L2" s="4" t="s">
        <v>83</v>
      </c>
      <c r="M2" s="4" t="s">
        <v>84</v>
      </c>
      <c r="N2" s="4" t="s">
        <v>83</v>
      </c>
      <c r="O2" s="4" t="s">
        <v>84</v>
      </c>
      <c r="P2" s="4"/>
      <c r="Q2" s="4"/>
      <c r="R2" s="72"/>
      <c r="S2" s="73"/>
      <c r="T2" s="72"/>
    </row>
    <row r="3" spans="1:21" ht="29.45" customHeight="1" x14ac:dyDescent="0.2">
      <c r="A3" s="5">
        <v>1</v>
      </c>
      <c r="B3" s="163" t="s">
        <v>382</v>
      </c>
      <c r="C3" s="8" t="s">
        <v>273</v>
      </c>
      <c r="D3" s="8" t="s">
        <v>355</v>
      </c>
      <c r="E3" s="51" t="s">
        <v>356</v>
      </c>
      <c r="F3" s="8" t="s">
        <v>234</v>
      </c>
      <c r="G3" s="8" t="s">
        <v>234</v>
      </c>
      <c r="H3" s="7" t="s">
        <v>284</v>
      </c>
      <c r="I3" s="7"/>
      <c r="J3" s="197" t="s">
        <v>354</v>
      </c>
      <c r="K3" s="235"/>
      <c r="L3" s="67">
        <v>470</v>
      </c>
      <c r="M3" s="67">
        <v>940</v>
      </c>
      <c r="N3" s="67">
        <v>200</v>
      </c>
      <c r="O3" s="67">
        <v>400</v>
      </c>
      <c r="P3" s="67">
        <v>300</v>
      </c>
      <c r="Q3" s="67">
        <v>150</v>
      </c>
      <c r="R3" s="158">
        <f>' Derechos de Inscripción '!C16</f>
        <v>11</v>
      </c>
      <c r="S3" s="159" t="s">
        <v>88</v>
      </c>
      <c r="T3" s="158"/>
    </row>
    <row r="4" spans="1:21" ht="16.149999999999999" customHeight="1" x14ac:dyDescent="0.2">
      <c r="A4" s="7">
        <v>2</v>
      </c>
      <c r="B4" s="163" t="s">
        <v>383</v>
      </c>
      <c r="C4" s="8" t="s">
        <v>228</v>
      </c>
      <c r="D4" s="8" t="s">
        <v>68</v>
      </c>
      <c r="E4" s="51" t="s">
        <v>357</v>
      </c>
      <c r="F4" s="8" t="s">
        <v>69</v>
      </c>
      <c r="G4" s="8"/>
      <c r="H4" s="7" t="s">
        <v>70</v>
      </c>
      <c r="I4" s="7" t="s">
        <v>71</v>
      </c>
      <c r="J4" s="196" t="s">
        <v>374</v>
      </c>
      <c r="K4" s="235"/>
      <c r="L4" s="68">
        <v>470</v>
      </c>
      <c r="M4" s="68">
        <v>940</v>
      </c>
      <c r="N4" s="68">
        <v>200</v>
      </c>
      <c r="O4" s="68">
        <v>400</v>
      </c>
      <c r="P4" s="68">
        <v>300</v>
      </c>
      <c r="Q4" s="68">
        <v>150</v>
      </c>
      <c r="R4" s="158">
        <v>1</v>
      </c>
      <c r="S4" s="159" t="s">
        <v>89</v>
      </c>
      <c r="T4" s="158">
        <v>0</v>
      </c>
      <c r="U4" t="str">
        <f>IF(Blanco=TRUE,"¡¡¡ ATENCIÓN !!! DATOS OCULTOS","ESTADO NORMAL (Todos los datos visibles)")</f>
        <v>ESTADO NORMAL (Todos los datos visibles)</v>
      </c>
    </row>
    <row r="5" spans="1:21" ht="16.149999999999999" customHeight="1" x14ac:dyDescent="0.2">
      <c r="A5" s="7">
        <v>3</v>
      </c>
      <c r="B5" s="202" t="s">
        <v>384</v>
      </c>
      <c r="C5" s="6" t="s">
        <v>358</v>
      </c>
      <c r="D5" s="6" t="s">
        <v>359</v>
      </c>
      <c r="E5" s="50" t="s">
        <v>360</v>
      </c>
      <c r="F5" s="6" t="s">
        <v>361</v>
      </c>
      <c r="G5" s="6" t="s">
        <v>362</v>
      </c>
      <c r="H5" s="5">
        <v>609726652</v>
      </c>
      <c r="I5" s="5"/>
      <c r="J5" s="196" t="s">
        <v>333</v>
      </c>
      <c r="K5" s="7"/>
      <c r="L5" s="68">
        <v>470</v>
      </c>
      <c r="M5" s="68">
        <v>940</v>
      </c>
      <c r="N5" s="68">
        <v>200</v>
      </c>
      <c r="O5" s="68">
        <v>400</v>
      </c>
      <c r="P5" s="68">
        <v>300</v>
      </c>
      <c r="Q5" s="68">
        <v>150</v>
      </c>
      <c r="R5" s="158" t="b">
        <v>0</v>
      </c>
      <c r="S5" s="159" t="s">
        <v>85</v>
      </c>
      <c r="T5" s="158" t="b">
        <f>IF(Blanco=TRUE,FALSE,IF(Shakedown=TRUE,#N/A,FALSE))</f>
        <v>0</v>
      </c>
      <c r="U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1" ht="22.5" customHeight="1" x14ac:dyDescent="0.2">
      <c r="A6" s="7">
        <v>4</v>
      </c>
      <c r="B6" s="163" t="s">
        <v>385</v>
      </c>
      <c r="C6" s="8" t="s">
        <v>315</v>
      </c>
      <c r="D6" s="8" t="s">
        <v>363</v>
      </c>
      <c r="E6" s="51" t="s">
        <v>332</v>
      </c>
      <c r="F6" s="8" t="s">
        <v>316</v>
      </c>
      <c r="G6" s="8" t="s">
        <v>317</v>
      </c>
      <c r="H6" s="7">
        <v>636868287</v>
      </c>
      <c r="I6" s="7"/>
      <c r="J6" s="196" t="s">
        <v>335</v>
      </c>
      <c r="K6" s="7"/>
      <c r="L6" s="68">
        <v>470</v>
      </c>
      <c r="M6" s="68">
        <v>940</v>
      </c>
      <c r="N6" s="68">
        <v>200</v>
      </c>
      <c r="O6" s="68">
        <v>400</v>
      </c>
      <c r="P6" s="68">
        <v>300</v>
      </c>
      <c r="Q6" s="68">
        <v>150</v>
      </c>
      <c r="R6" s="158" t="b">
        <v>0</v>
      </c>
      <c r="S6" s="159" t="s">
        <v>86</v>
      </c>
      <c r="T6" s="158" t="b">
        <f>IF(Blanco=TRUE,FALSE,IF(Ouvreur=TRUE,#N/A,FALSE))</f>
        <v>0</v>
      </c>
    </row>
    <row r="7" spans="1:21" ht="16.149999999999999" customHeight="1" x14ac:dyDescent="0.2">
      <c r="A7" s="7">
        <v>5</v>
      </c>
      <c r="B7" s="163" t="s">
        <v>386</v>
      </c>
      <c r="C7" s="8" t="s">
        <v>45</v>
      </c>
      <c r="D7" s="8" t="s">
        <v>229</v>
      </c>
      <c r="E7" s="51" t="s">
        <v>230</v>
      </c>
      <c r="F7" s="8" t="s">
        <v>12</v>
      </c>
      <c r="G7" s="8"/>
      <c r="H7" s="7" t="s">
        <v>283</v>
      </c>
      <c r="I7" s="7" t="s">
        <v>283</v>
      </c>
      <c r="J7" s="196" t="s">
        <v>334</v>
      </c>
      <c r="K7" s="10"/>
      <c r="L7" s="68">
        <v>470</v>
      </c>
      <c r="M7" s="68">
        <v>940</v>
      </c>
      <c r="N7" s="68">
        <v>200</v>
      </c>
      <c r="O7" s="68">
        <v>400</v>
      </c>
      <c r="P7" s="68">
        <v>300</v>
      </c>
      <c r="Q7" s="68">
        <v>150</v>
      </c>
      <c r="R7" s="158" t="b">
        <v>0</v>
      </c>
      <c r="S7" s="159" t="s">
        <v>87</v>
      </c>
      <c r="T7" s="158" t="b">
        <f>IF(Blanco=TRUE,FALSE,IF(Auxiliar=TRUE,#N/A,FALSE))</f>
        <v>0</v>
      </c>
    </row>
    <row r="8" spans="1:21" ht="16.149999999999999" customHeight="1" x14ac:dyDescent="0.2">
      <c r="A8" s="7">
        <v>6</v>
      </c>
      <c r="B8" s="163" t="s">
        <v>387</v>
      </c>
      <c r="C8" s="8" t="s">
        <v>231</v>
      </c>
      <c r="D8" s="163" t="s">
        <v>299</v>
      </c>
      <c r="E8" s="51" t="s">
        <v>232</v>
      </c>
      <c r="F8" s="8" t="s">
        <v>62</v>
      </c>
      <c r="G8" s="8" t="s">
        <v>233</v>
      </c>
      <c r="H8" s="9" t="s">
        <v>364</v>
      </c>
      <c r="I8" s="9"/>
      <c r="J8" s="197" t="s">
        <v>309</v>
      </c>
      <c r="K8" s="7"/>
      <c r="L8" s="68">
        <v>470</v>
      </c>
      <c r="M8" s="68">
        <v>940</v>
      </c>
      <c r="N8" s="68">
        <v>200</v>
      </c>
      <c r="O8" s="68">
        <v>400</v>
      </c>
      <c r="P8" s="68">
        <v>300</v>
      </c>
      <c r="Q8" s="68">
        <v>150</v>
      </c>
      <c r="R8" s="158" t="b">
        <v>0</v>
      </c>
      <c r="S8" s="159" t="s">
        <v>90</v>
      </c>
      <c r="T8" s="158" t="b">
        <v>0</v>
      </c>
    </row>
    <row r="9" spans="1:21" ht="30.6" customHeight="1" x14ac:dyDescent="0.2">
      <c r="A9" s="7">
        <v>7</v>
      </c>
      <c r="B9" s="163" t="s">
        <v>388</v>
      </c>
      <c r="C9" s="8" t="s">
        <v>72</v>
      </c>
      <c r="D9" s="8" t="s">
        <v>310</v>
      </c>
      <c r="E9" s="51">
        <v>33011</v>
      </c>
      <c r="F9" s="8" t="s">
        <v>73</v>
      </c>
      <c r="G9" s="8" t="s">
        <v>61</v>
      </c>
      <c r="H9" s="7" t="s">
        <v>311</v>
      </c>
      <c r="I9" s="7" t="s">
        <v>312</v>
      </c>
      <c r="J9" s="197" t="s">
        <v>365</v>
      </c>
      <c r="K9" s="7"/>
      <c r="L9" s="68">
        <v>470</v>
      </c>
      <c r="M9" s="68">
        <v>940</v>
      </c>
      <c r="N9" s="68">
        <v>200</v>
      </c>
      <c r="O9" s="68">
        <v>400</v>
      </c>
      <c r="P9" s="68">
        <v>300</v>
      </c>
      <c r="Q9" s="68">
        <v>150</v>
      </c>
      <c r="R9" s="158" t="b">
        <v>0</v>
      </c>
      <c r="S9" s="159" t="s">
        <v>91</v>
      </c>
      <c r="T9" s="158" t="b">
        <v>0</v>
      </c>
    </row>
    <row r="10" spans="1:21" ht="16.149999999999999" customHeight="1" x14ac:dyDescent="0.2">
      <c r="A10" s="7">
        <v>8</v>
      </c>
      <c r="B10" s="163" t="s">
        <v>389</v>
      </c>
      <c r="C10" s="8" t="s">
        <v>63</v>
      </c>
      <c r="D10" s="8" t="s">
        <v>64</v>
      </c>
      <c r="E10" s="51">
        <v>33500</v>
      </c>
      <c r="F10" s="8" t="s">
        <v>65</v>
      </c>
      <c r="G10" s="8" t="s">
        <v>61</v>
      </c>
      <c r="H10" s="7" t="s">
        <v>66</v>
      </c>
      <c r="I10" s="7" t="s">
        <v>67</v>
      </c>
      <c r="J10" s="197" t="s">
        <v>313</v>
      </c>
      <c r="K10" s="7"/>
      <c r="L10" s="68">
        <v>470</v>
      </c>
      <c r="M10" s="68">
        <v>940</v>
      </c>
      <c r="N10" s="68">
        <v>200</v>
      </c>
      <c r="O10" s="68">
        <v>400</v>
      </c>
      <c r="P10" s="68">
        <v>300</v>
      </c>
      <c r="Q10" s="68">
        <v>150</v>
      </c>
      <c r="R10" s="158" t="b">
        <v>0</v>
      </c>
      <c r="S10" s="159" t="s">
        <v>92</v>
      </c>
      <c r="T10" s="158" t="b">
        <f>IF(Blanco=TRUE,FALSE,IF(Trofeo3=TRUE,#N/A,FALSE))</f>
        <v>0</v>
      </c>
    </row>
    <row r="11" spans="1:21" ht="18.600000000000001" customHeight="1" x14ac:dyDescent="0.2">
      <c r="A11" s="7">
        <v>9</v>
      </c>
      <c r="B11" s="227" t="s">
        <v>390</v>
      </c>
      <c r="C11" s="1" t="s">
        <v>366</v>
      </c>
      <c r="D11" s="1" t="s">
        <v>367</v>
      </c>
      <c r="E11" s="2">
        <v>3802</v>
      </c>
      <c r="F11" s="1" t="s">
        <v>368</v>
      </c>
      <c r="G11" s="1" t="s">
        <v>369</v>
      </c>
      <c r="H11" s="2">
        <v>865682858</v>
      </c>
      <c r="J11" s="228" t="s">
        <v>370</v>
      </c>
      <c r="K11" s="56"/>
      <c r="L11" s="68">
        <v>470</v>
      </c>
      <c r="M11" s="68">
        <v>940</v>
      </c>
      <c r="N11" s="68">
        <v>200</v>
      </c>
      <c r="O11" s="68">
        <v>400</v>
      </c>
      <c r="P11" s="68">
        <v>300</v>
      </c>
      <c r="Q11" s="68">
        <v>150</v>
      </c>
      <c r="R11" s="158" t="b">
        <v>1</v>
      </c>
      <c r="S11" s="159" t="s">
        <v>93</v>
      </c>
      <c r="T11" s="158" t="e">
        <f>IF(Blanco=TRUE,FALSE,IF(Trofeo4=TRUE,#N/A,FALSE))</f>
        <v>#N/A</v>
      </c>
    </row>
    <row r="12" spans="1:21" ht="16.149999999999999" customHeight="1" x14ac:dyDescent="0.2">
      <c r="A12" s="7">
        <v>10</v>
      </c>
      <c r="B12" s="203" t="s">
        <v>391</v>
      </c>
      <c r="C12" s="57" t="s">
        <v>257</v>
      </c>
      <c r="D12" s="8" t="s">
        <v>285</v>
      </c>
      <c r="E12" s="58" t="s">
        <v>258</v>
      </c>
      <c r="F12" s="57" t="s">
        <v>259</v>
      </c>
      <c r="G12" s="57" t="s">
        <v>260</v>
      </c>
      <c r="H12" s="56" t="s">
        <v>261</v>
      </c>
      <c r="I12" s="56" t="s">
        <v>262</v>
      </c>
      <c r="J12" s="197" t="s">
        <v>314</v>
      </c>
      <c r="K12" s="7" t="s">
        <v>81</v>
      </c>
      <c r="L12" s="68">
        <v>470</v>
      </c>
      <c r="M12" s="68">
        <v>940</v>
      </c>
      <c r="N12" s="68">
        <v>200</v>
      </c>
      <c r="O12" s="68">
        <v>400</v>
      </c>
      <c r="P12" s="68">
        <v>300</v>
      </c>
      <c r="Q12" s="68">
        <v>150</v>
      </c>
      <c r="R12" s="158" t="b">
        <v>0</v>
      </c>
      <c r="S12" s="159" t="s">
        <v>239</v>
      </c>
      <c r="T12" s="158" t="b">
        <f>IF(Blanco=TRUE,FALSE,IF(Trofeo5=TRUE,#N/A,FALSE))</f>
        <v>0</v>
      </c>
    </row>
    <row r="13" spans="1:21" ht="16.149999999999999" customHeight="1" x14ac:dyDescent="0.2">
      <c r="A13" s="56">
        <v>11</v>
      </c>
      <c r="B13" s="229" t="s">
        <v>392</v>
      </c>
      <c r="C13" s="204" t="s">
        <v>393</v>
      </c>
      <c r="D13" s="204" t="s">
        <v>371</v>
      </c>
      <c r="E13" s="205" t="s">
        <v>372</v>
      </c>
      <c r="F13" s="204" t="s">
        <v>394</v>
      </c>
      <c r="G13" s="204" t="s">
        <v>60</v>
      </c>
      <c r="H13" s="206">
        <v>986783484</v>
      </c>
      <c r="I13" s="206">
        <v>986783484</v>
      </c>
      <c r="J13" s="230" t="s">
        <v>395</v>
      </c>
      <c r="K13" s="233"/>
      <c r="L13" s="234"/>
      <c r="M13" s="234"/>
      <c r="N13" s="234"/>
      <c r="O13" s="234"/>
      <c r="P13" s="234"/>
      <c r="Q13" s="234"/>
      <c r="R13" s="158"/>
      <c r="S13" s="159"/>
      <c r="T13" s="158"/>
    </row>
    <row r="14" spans="1:21" ht="16.149999999999999" customHeight="1" x14ac:dyDescent="0.2">
      <c r="A14" s="11">
        <v>12</v>
      </c>
      <c r="B14" s="229"/>
      <c r="C14" s="204"/>
      <c r="D14" s="204"/>
      <c r="E14" s="205"/>
      <c r="F14" s="204"/>
      <c r="G14" s="204"/>
      <c r="H14" s="206">
        <v>670688488</v>
      </c>
      <c r="I14" s="206"/>
      <c r="J14" s="230" t="s">
        <v>373</v>
      </c>
      <c r="K14" s="206"/>
      <c r="L14" s="207"/>
      <c r="M14" s="207"/>
      <c r="N14" s="207"/>
      <c r="O14" s="207"/>
      <c r="P14" s="207"/>
      <c r="Q14" s="207"/>
      <c r="R14" s="158" t="b">
        <v>0</v>
      </c>
      <c r="S14" s="159" t="s">
        <v>94</v>
      </c>
      <c r="T14" s="158" t="b">
        <v>0</v>
      </c>
    </row>
    <row r="15" spans="1:21" ht="16.149999999999999" customHeight="1" x14ac:dyDescent="0.2">
      <c r="A15" s="106"/>
      <c r="B15" s="229"/>
      <c r="C15" s="204"/>
      <c r="D15" s="204"/>
      <c r="E15" s="205"/>
      <c r="F15" s="204"/>
      <c r="G15" s="204"/>
      <c r="H15" s="206"/>
      <c r="I15" s="206"/>
      <c r="J15" s="230"/>
      <c r="K15" s="106"/>
      <c r="L15" s="110"/>
      <c r="M15" s="110"/>
      <c r="N15" s="110"/>
      <c r="O15" s="110"/>
      <c r="P15" s="110"/>
      <c r="Q15" s="110"/>
      <c r="R15" s="158" t="b">
        <v>0</v>
      </c>
      <c r="S15" s="159" t="s">
        <v>235</v>
      </c>
      <c r="T15" s="158" t="b">
        <f>IF(Blanco=TRUE,FALSE,IF(Trofeo7=TRUE,#N/A,FALSE))</f>
        <v>0</v>
      </c>
    </row>
    <row r="16" spans="1:21" ht="16.149999999999999" customHeight="1" x14ac:dyDescent="0.2">
      <c r="A16" s="106">
        <v>1</v>
      </c>
      <c r="B16" s="199" t="s">
        <v>302</v>
      </c>
      <c r="C16" s="107"/>
      <c r="D16" s="201" t="s">
        <v>275</v>
      </c>
      <c r="E16" s="108"/>
      <c r="F16" s="107"/>
      <c r="G16" s="107"/>
      <c r="H16" s="106"/>
      <c r="I16" s="106"/>
      <c r="J16" s="109"/>
      <c r="K16" s="106"/>
      <c r="L16" s="110"/>
      <c r="M16" s="110"/>
      <c r="N16" s="110"/>
      <c r="O16" s="110"/>
      <c r="P16" s="110"/>
      <c r="Q16" s="110"/>
      <c r="R16" s="158" t="b">
        <v>0</v>
      </c>
      <c r="S16" s="159" t="s">
        <v>236</v>
      </c>
      <c r="T16" s="158" t="b">
        <f>IF(Blanco=TRUE,FALSE,IF(Trofeo8=TRUE,#N/A,FALSE))</f>
        <v>0</v>
      </c>
    </row>
    <row r="17" spans="1:20" ht="16.149999999999999" customHeight="1" x14ac:dyDescent="0.2">
      <c r="A17" s="106">
        <v>2</v>
      </c>
      <c r="B17" s="199" t="s">
        <v>319</v>
      </c>
      <c r="C17" s="106">
        <v>21</v>
      </c>
      <c r="D17" s="201" t="s">
        <v>275</v>
      </c>
      <c r="E17" s="231"/>
      <c r="F17" s="107"/>
      <c r="G17" s="107"/>
      <c r="H17" s="108"/>
      <c r="I17" s="107"/>
      <c r="J17" s="107"/>
      <c r="K17" s="106"/>
      <c r="L17" s="106"/>
      <c r="M17" s="232"/>
      <c r="N17" s="110"/>
      <c r="O17" s="110"/>
      <c r="P17" s="110"/>
      <c r="Q17" s="110"/>
      <c r="R17" s="158" t="b">
        <v>0</v>
      </c>
      <c r="S17" s="159" t="s">
        <v>237</v>
      </c>
      <c r="T17" s="158" t="b">
        <f>IF(Blanco=TRUE,FALSE,IF(Trofeo9=TRUE,#N/A,FALSE))</f>
        <v>0</v>
      </c>
    </row>
    <row r="18" spans="1:20" ht="16.149999999999999" customHeight="1" x14ac:dyDescent="0.2">
      <c r="A18" s="106">
        <v>3</v>
      </c>
      <c r="B18" s="199" t="s">
        <v>320</v>
      </c>
      <c r="C18" s="106"/>
      <c r="D18" s="201" t="s">
        <v>275</v>
      </c>
      <c r="E18" s="108"/>
      <c r="F18" s="145"/>
      <c r="H18" s="106"/>
      <c r="I18" s="106"/>
      <c r="J18" s="109"/>
      <c r="K18" s="106"/>
      <c r="L18" s="110"/>
      <c r="M18" s="110"/>
      <c r="N18" s="110"/>
      <c r="O18" s="110"/>
      <c r="P18" s="110"/>
      <c r="Q18" s="110"/>
      <c r="R18" s="158" t="b">
        <v>0</v>
      </c>
      <c r="S18" s="159" t="s">
        <v>238</v>
      </c>
      <c r="T18" s="158" t="b">
        <f>IF(Blanco=TRUE,FALSE,IF(Trofeo10=TRUE,#N/A,FALSE))</f>
        <v>0</v>
      </c>
    </row>
    <row r="19" spans="1:20" ht="15" x14ac:dyDescent="0.2">
      <c r="A19" s="2">
        <v>4</v>
      </c>
      <c r="B19" s="199" t="s">
        <v>321</v>
      </c>
      <c r="C19" s="160"/>
      <c r="D19" s="201" t="s">
        <v>275</v>
      </c>
      <c r="E19" s="171"/>
      <c r="F19" s="145"/>
      <c r="G19" s="107"/>
      <c r="R19" s="156" t="b">
        <v>1</v>
      </c>
      <c r="S19" s="157" t="s">
        <v>95</v>
      </c>
      <c r="T19" s="70" t="e">
        <f>IF(Blanco=TRUE,FALSE,IF(España=TRUE,#N/A,FALSE))</f>
        <v>#N/A</v>
      </c>
    </row>
    <row r="20" spans="1:20" ht="15" x14ac:dyDescent="0.2">
      <c r="A20" s="2">
        <v>5</v>
      </c>
      <c r="B20" s="199" t="s">
        <v>303</v>
      </c>
      <c r="C20" s="2"/>
      <c r="D20" s="201" t="s">
        <v>275</v>
      </c>
      <c r="F20" s="145"/>
      <c r="G20" s="107"/>
      <c r="R20" s="156" t="b">
        <v>1</v>
      </c>
      <c r="S20" s="157" t="s">
        <v>96</v>
      </c>
      <c r="T20" s="70" t="e">
        <f>IF(C17&gt;6,#N/A,FALSE)</f>
        <v>#N/A</v>
      </c>
    </row>
    <row r="21" spans="1:20" ht="15" x14ac:dyDescent="0.2">
      <c r="A21" s="2">
        <v>6</v>
      </c>
      <c r="B21" s="199" t="s">
        <v>377</v>
      </c>
      <c r="C21" s="2"/>
      <c r="D21" s="201" t="s">
        <v>276</v>
      </c>
      <c r="F21" s="145"/>
      <c r="G21" s="107"/>
      <c r="R21" s="156"/>
      <c r="S21" s="157"/>
    </row>
    <row r="22" spans="1:20" ht="15" x14ac:dyDescent="0.2">
      <c r="A22" s="2">
        <v>7</v>
      </c>
      <c r="B22" s="199" t="s">
        <v>322</v>
      </c>
      <c r="C22" s="2"/>
      <c r="D22" s="201" t="s">
        <v>275</v>
      </c>
      <c r="E22" s="171"/>
      <c r="F22" s="146"/>
      <c r="G22" s="107"/>
      <c r="R22" s="158" t="b">
        <v>0</v>
      </c>
      <c r="S22" s="159" t="s">
        <v>106</v>
      </c>
      <c r="T22" s="158"/>
    </row>
    <row r="23" spans="1:20" ht="15" x14ac:dyDescent="0.2">
      <c r="A23" s="2">
        <v>8</v>
      </c>
      <c r="B23" s="199" t="s">
        <v>300</v>
      </c>
      <c r="C23" s="2"/>
      <c r="D23" s="201" t="s">
        <v>275</v>
      </c>
      <c r="E23" s="171"/>
      <c r="F23" s="145"/>
      <c r="G23" s="107"/>
      <c r="R23" s="158">
        <v>2</v>
      </c>
      <c r="S23" s="159" t="s">
        <v>240</v>
      </c>
      <c r="T23" s="158">
        <v>0.1</v>
      </c>
    </row>
    <row r="24" spans="1:20" ht="15" x14ac:dyDescent="0.2">
      <c r="A24" s="2">
        <v>9</v>
      </c>
      <c r="B24" s="199" t="s">
        <v>323</v>
      </c>
      <c r="C24" s="2"/>
      <c r="D24" s="201" t="s">
        <v>275</v>
      </c>
      <c r="E24" s="171"/>
      <c r="F24" s="145"/>
      <c r="R24" s="158">
        <v>2</v>
      </c>
      <c r="S24" s="159" t="s">
        <v>97</v>
      </c>
      <c r="T24" s="158"/>
    </row>
    <row r="25" spans="1:20" ht="15" x14ac:dyDescent="0.2">
      <c r="A25" s="2">
        <v>10</v>
      </c>
      <c r="B25" s="199" t="s">
        <v>353</v>
      </c>
      <c r="C25" s="2"/>
      <c r="D25" s="201" t="s">
        <v>275</v>
      </c>
      <c r="E25" s="171"/>
      <c r="F25" s="145"/>
      <c r="R25" s="158"/>
      <c r="S25" s="159"/>
      <c r="T25" s="158"/>
    </row>
    <row r="26" spans="1:20" ht="15" x14ac:dyDescent="0.2">
      <c r="A26" s="2">
        <v>11</v>
      </c>
      <c r="B26" s="199" t="s">
        <v>301</v>
      </c>
      <c r="C26" s="2"/>
      <c r="D26" s="201" t="s">
        <v>276</v>
      </c>
      <c r="E26" s="171"/>
      <c r="F26" s="145"/>
      <c r="G26" s="107"/>
      <c r="R26" s="158">
        <v>2</v>
      </c>
      <c r="S26" s="159" t="s">
        <v>241</v>
      </c>
      <c r="T26" s="158"/>
    </row>
    <row r="27" spans="1:20" ht="15" x14ac:dyDescent="0.2">
      <c r="A27" s="2">
        <v>12</v>
      </c>
      <c r="B27" s="200" t="s">
        <v>304</v>
      </c>
      <c r="C27" s="2"/>
      <c r="D27" s="201" t="s">
        <v>276</v>
      </c>
      <c r="E27" s="171"/>
      <c r="F27" s="145"/>
      <c r="G27" s="107"/>
      <c r="R27" s="158" t="b">
        <v>0</v>
      </c>
      <c r="S27" s="159" t="s">
        <v>243</v>
      </c>
      <c r="T27" s="158" t="b">
        <v>0</v>
      </c>
    </row>
    <row r="28" spans="1:20" ht="15" x14ac:dyDescent="0.2">
      <c r="A28" s="2">
        <v>13</v>
      </c>
      <c r="B28" s="199" t="s">
        <v>305</v>
      </c>
      <c r="C28" s="2"/>
      <c r="D28" s="201" t="s">
        <v>276</v>
      </c>
      <c r="F28" s="145"/>
      <c r="G28" s="107"/>
      <c r="R28" s="158" t="b">
        <v>0</v>
      </c>
      <c r="S28" s="159" t="s">
        <v>244</v>
      </c>
      <c r="T28" s="158" t="b">
        <f>IF(Blanco=TRUE,FALSE,IF(Trofeo12=TRUE,#N/A,FALSE))</f>
        <v>0</v>
      </c>
    </row>
    <row r="29" spans="1:20" ht="15" x14ac:dyDescent="0.2">
      <c r="A29" s="2">
        <v>14</v>
      </c>
      <c r="B29" s="199" t="s">
        <v>378</v>
      </c>
      <c r="C29" s="2"/>
      <c r="D29" s="201" t="s">
        <v>276</v>
      </c>
      <c r="E29" s="171"/>
      <c r="F29" s="145"/>
      <c r="R29" s="158">
        <v>1</v>
      </c>
      <c r="S29" s="159" t="s">
        <v>290</v>
      </c>
      <c r="T29" s="158"/>
    </row>
    <row r="30" spans="1:20" ht="15" x14ac:dyDescent="0.2">
      <c r="A30" s="2">
        <v>15</v>
      </c>
      <c r="B30" s="199" t="s">
        <v>379</v>
      </c>
      <c r="C30" s="2"/>
      <c r="D30" s="201" t="s">
        <v>276</v>
      </c>
      <c r="E30" s="171"/>
      <c r="F30" s="145"/>
      <c r="R30" s="158"/>
      <c r="S30" s="159"/>
      <c r="T30" s="158"/>
    </row>
    <row r="31" spans="1:20" ht="15" x14ac:dyDescent="0.2">
      <c r="A31" s="2">
        <v>16</v>
      </c>
      <c r="B31" s="199" t="s">
        <v>324</v>
      </c>
      <c r="C31" s="2"/>
      <c r="D31" s="201" t="s">
        <v>276</v>
      </c>
      <c r="E31" s="171"/>
      <c r="F31" s="145"/>
      <c r="R31" s="158" t="b">
        <v>0</v>
      </c>
      <c r="S31" s="159" t="s">
        <v>246</v>
      </c>
      <c r="T31" s="158" t="b">
        <f>IF(Blanco=TRUE,FALSE,IF(Trofeo13=TRUE,#N/A,FALSE))</f>
        <v>0</v>
      </c>
    </row>
    <row r="32" spans="1:20" ht="15" x14ac:dyDescent="0.2">
      <c r="A32" s="2">
        <v>17</v>
      </c>
      <c r="B32" s="199" t="s">
        <v>325</v>
      </c>
      <c r="C32" s="2"/>
      <c r="D32" s="201" t="s">
        <v>276</v>
      </c>
      <c r="E32" s="171"/>
      <c r="F32" s="145"/>
      <c r="G32" s="107"/>
      <c r="R32" s="158" t="b">
        <v>0</v>
      </c>
      <c r="S32" s="159" t="s">
        <v>247</v>
      </c>
      <c r="T32" s="158" t="b">
        <f>IF(Blanco=TRUE,FALSE,IF(Trofeo14=TRUE,#N/A,FALSE))</f>
        <v>0</v>
      </c>
    </row>
    <row r="33" spans="1:20" ht="15" x14ac:dyDescent="0.2">
      <c r="A33" s="2">
        <v>18</v>
      </c>
      <c r="B33" s="199" t="s">
        <v>306</v>
      </c>
      <c r="C33" s="2"/>
      <c r="D33" s="201" t="s">
        <v>277</v>
      </c>
      <c r="E33" s="171"/>
      <c r="F33" s="145"/>
      <c r="G33" s="107"/>
      <c r="R33" s="158" t="b">
        <v>0</v>
      </c>
      <c r="S33" s="159" t="s">
        <v>248</v>
      </c>
      <c r="T33" s="158" t="b">
        <f>IF(Blanco=TRUE,FALSE,IF(Historicos=TRUE,#N/A,FALSE))</f>
        <v>0</v>
      </c>
    </row>
    <row r="34" spans="1:20" ht="15" x14ac:dyDescent="0.2">
      <c r="A34" s="2">
        <v>19</v>
      </c>
      <c r="B34" s="200" t="s">
        <v>326</v>
      </c>
      <c r="D34" s="201" t="s">
        <v>277</v>
      </c>
      <c r="E34" s="171"/>
      <c r="F34" s="145"/>
      <c r="G34" s="107"/>
      <c r="R34" s="158"/>
      <c r="S34" s="159"/>
      <c r="T34" s="158"/>
    </row>
    <row r="35" spans="1:20" ht="15" x14ac:dyDescent="0.2">
      <c r="A35" s="2">
        <v>20</v>
      </c>
      <c r="B35" s="199" t="s">
        <v>327</v>
      </c>
      <c r="D35" s="201" t="s">
        <v>277</v>
      </c>
      <c r="E35" s="171"/>
      <c r="F35" s="145"/>
      <c r="G35" s="107"/>
      <c r="R35" s="158">
        <v>1</v>
      </c>
      <c r="S35" s="159" t="s">
        <v>263</v>
      </c>
      <c r="T35" s="158" t="b">
        <f>IF($R$35=1,TRUE,FALSE)</f>
        <v>1</v>
      </c>
    </row>
    <row r="36" spans="1:20" ht="15" x14ac:dyDescent="0.2">
      <c r="A36" s="2">
        <v>21</v>
      </c>
      <c r="B36" s="199" t="s">
        <v>328</v>
      </c>
      <c r="D36" s="201" t="s">
        <v>277</v>
      </c>
      <c r="E36" s="171"/>
      <c r="F36" s="145"/>
      <c r="G36" s="107"/>
      <c r="R36" s="158"/>
      <c r="S36" s="159" t="s">
        <v>264</v>
      </c>
      <c r="T36" s="158" t="b">
        <f>IF($R$35=2,TRUE,FALSE)</f>
        <v>0</v>
      </c>
    </row>
    <row r="37" spans="1:20" ht="15" x14ac:dyDescent="0.2">
      <c r="A37" s="2">
        <v>22</v>
      </c>
      <c r="B37" s="199" t="s">
        <v>307</v>
      </c>
      <c r="D37" s="201" t="s">
        <v>308</v>
      </c>
      <c r="E37" s="171"/>
      <c r="F37" s="145"/>
      <c r="G37" s="107"/>
      <c r="R37" s="158"/>
      <c r="S37" s="159" t="s">
        <v>265</v>
      </c>
      <c r="T37" s="158" t="b">
        <f>IF($R$35=3,TRUE,FALSE)</f>
        <v>0</v>
      </c>
    </row>
    <row r="38" spans="1:20" ht="15" x14ac:dyDescent="0.2">
      <c r="A38" s="2">
        <v>23</v>
      </c>
      <c r="B38" s="199" t="s">
        <v>329</v>
      </c>
      <c r="D38" s="201" t="s">
        <v>308</v>
      </c>
      <c r="E38" s="171"/>
      <c r="F38" s="146"/>
      <c r="G38" s="107"/>
    </row>
    <row r="39" spans="1:20" ht="15" x14ac:dyDescent="0.2">
      <c r="A39" s="2">
        <v>24</v>
      </c>
      <c r="B39" s="199" t="s">
        <v>330</v>
      </c>
      <c r="D39" s="201" t="s">
        <v>308</v>
      </c>
      <c r="E39" s="171"/>
    </row>
    <row r="40" spans="1:20" ht="15" x14ac:dyDescent="0.2">
      <c r="A40" s="2">
        <v>25</v>
      </c>
      <c r="B40" s="199" t="s">
        <v>331</v>
      </c>
      <c r="D40" s="201" t="s">
        <v>308</v>
      </c>
    </row>
    <row r="42" spans="1:20" x14ac:dyDescent="0.2">
      <c r="E42" s="170"/>
    </row>
    <row r="43" spans="1:20" x14ac:dyDescent="0.2">
      <c r="E43" s="170"/>
    </row>
    <row r="44" spans="1:20" x14ac:dyDescent="0.2">
      <c r="E44" s="170"/>
    </row>
    <row r="45" spans="1:20" x14ac:dyDescent="0.2">
      <c r="E45" s="170"/>
    </row>
    <row r="46" spans="1:20" x14ac:dyDescent="0.2">
      <c r="E46" s="170"/>
    </row>
    <row r="47" spans="1:20" x14ac:dyDescent="0.2">
      <c r="E47" s="170"/>
    </row>
    <row r="48" spans="1:20" x14ac:dyDescent="0.2">
      <c r="E48" s="170"/>
    </row>
    <row r="49" spans="5:5" x14ac:dyDescent="0.2">
      <c r="E49" s="170"/>
    </row>
    <row r="50" spans="5:5" x14ac:dyDescent="0.2">
      <c r="E50" s="170"/>
    </row>
    <row r="51" spans="5:5" x14ac:dyDescent="0.2">
      <c r="E51" s="170"/>
    </row>
    <row r="52" spans="5:5" x14ac:dyDescent="0.2">
      <c r="E52" s="170"/>
    </row>
    <row r="53" spans="5:5" x14ac:dyDescent="0.2">
      <c r="E53" s="170"/>
    </row>
    <row r="54" spans="5:5" x14ac:dyDescent="0.2">
      <c r="E54" s="170"/>
    </row>
    <row r="55" spans="5:5" x14ac:dyDescent="0.2">
      <c r="E55" s="170"/>
    </row>
    <row r="56" spans="5:5" x14ac:dyDescent="0.2">
      <c r="E56" s="170"/>
    </row>
    <row r="57" spans="5:5" x14ac:dyDescent="0.2">
      <c r="E57" s="170"/>
    </row>
    <row r="58" spans="5:5" x14ac:dyDescent="0.2">
      <c r="E58" s="170"/>
    </row>
    <row r="59" spans="5:5" x14ac:dyDescent="0.2">
      <c r="E59" s="170"/>
    </row>
    <row r="60" spans="5:5" x14ac:dyDescent="0.2">
      <c r="E60" s="170"/>
    </row>
    <row r="61" spans="5:5" x14ac:dyDescent="0.2">
      <c r="E61" s="170"/>
    </row>
    <row r="62" spans="5:5" x14ac:dyDescent="0.2">
      <c r="E62" s="170"/>
    </row>
    <row r="63" spans="5:5" x14ac:dyDescent="0.2">
      <c r="E63" s="170"/>
    </row>
    <row r="64" spans="5:5" x14ac:dyDescent="0.2">
      <c r="E64" s="170"/>
    </row>
    <row r="65" spans="5:5" x14ac:dyDescent="0.2">
      <c r="E65" s="170"/>
    </row>
    <row r="66" spans="5:5" x14ac:dyDescent="0.2">
      <c r="E66" s="170"/>
    </row>
    <row r="67" spans="5:5" x14ac:dyDescent="0.2">
      <c r="E67" s="170"/>
    </row>
    <row r="68" spans="5:5" x14ac:dyDescent="0.2">
      <c r="E68" s="170"/>
    </row>
    <row r="69" spans="5:5" x14ac:dyDescent="0.2">
      <c r="E69" s="170"/>
    </row>
    <row r="70" spans="5:5" x14ac:dyDescent="0.2">
      <c r="E70" s="170"/>
    </row>
    <row r="71" spans="5:5" x14ac:dyDescent="0.2">
      <c r="E71" s="170"/>
    </row>
    <row r="72" spans="5:5" x14ac:dyDescent="0.2">
      <c r="E72" s="170"/>
    </row>
    <row r="73" spans="5:5" x14ac:dyDescent="0.2">
      <c r="E73" s="170"/>
    </row>
    <row r="74" spans="5:5" x14ac:dyDescent="0.2">
      <c r="E74" s="170"/>
    </row>
    <row r="75" spans="5:5" x14ac:dyDescent="0.2">
      <c r="E75" s="170"/>
    </row>
    <row r="76" spans="5:5" x14ac:dyDescent="0.2">
      <c r="E76" s="170"/>
    </row>
    <row r="77" spans="5:5" x14ac:dyDescent="0.2">
      <c r="E77" s="170"/>
    </row>
    <row r="78" spans="5:5" x14ac:dyDescent="0.2">
      <c r="E78" s="170"/>
    </row>
    <row r="79" spans="5:5" x14ac:dyDescent="0.2">
      <c r="E79" s="170"/>
    </row>
    <row r="80" spans="5:5" x14ac:dyDescent="0.2">
      <c r="E80" s="170"/>
    </row>
    <row r="81" spans="5:5" x14ac:dyDescent="0.2">
      <c r="E81" s="170"/>
    </row>
    <row r="82" spans="5:5" x14ac:dyDescent="0.2">
      <c r="E82" s="170"/>
    </row>
    <row r="83" spans="5:5" x14ac:dyDescent="0.2">
      <c r="E83" s="170"/>
    </row>
    <row r="84" spans="5:5" x14ac:dyDescent="0.2">
      <c r="E84" s="170"/>
    </row>
    <row r="85" spans="5:5" x14ac:dyDescent="0.2">
      <c r="E85" s="170"/>
    </row>
    <row r="86" spans="5:5" x14ac:dyDescent="0.2">
      <c r="E86" s="170"/>
    </row>
    <row r="87" spans="5:5" x14ac:dyDescent="0.2">
      <c r="E87" s="170"/>
    </row>
    <row r="88" spans="5:5" x14ac:dyDescent="0.2">
      <c r="E88" s="170"/>
    </row>
    <row r="89" spans="5:5" x14ac:dyDescent="0.2">
      <c r="E89" s="170"/>
    </row>
    <row r="90" spans="5:5" x14ac:dyDescent="0.2">
      <c r="E90" s="170"/>
    </row>
    <row r="91" spans="5:5" x14ac:dyDescent="0.2">
      <c r="E91" s="170"/>
    </row>
    <row r="92" spans="5:5" x14ac:dyDescent="0.2">
      <c r="E92" s="170"/>
    </row>
    <row r="93" spans="5:5" x14ac:dyDescent="0.2">
      <c r="E93" s="170"/>
    </row>
    <row r="94" spans="5:5" x14ac:dyDescent="0.2">
      <c r="E94" s="170"/>
    </row>
    <row r="95" spans="5:5" x14ac:dyDescent="0.2">
      <c r="E95" s="170"/>
    </row>
    <row r="96" spans="5:5" x14ac:dyDescent="0.2">
      <c r="E96" s="170"/>
    </row>
    <row r="97" spans="5:5" x14ac:dyDescent="0.2">
      <c r="E97" s="170"/>
    </row>
    <row r="98" spans="5:5" x14ac:dyDescent="0.2">
      <c r="E98" s="170"/>
    </row>
    <row r="99" spans="5:5" x14ac:dyDescent="0.2">
      <c r="E99" s="170"/>
    </row>
    <row r="100" spans="5:5" x14ac:dyDescent="0.2">
      <c r="E100" s="170"/>
    </row>
    <row r="101" spans="5:5" x14ac:dyDescent="0.2">
      <c r="E101" s="170"/>
    </row>
    <row r="102" spans="5:5" x14ac:dyDescent="0.2">
      <c r="E102" s="170"/>
    </row>
    <row r="103" spans="5:5" x14ac:dyDescent="0.2">
      <c r="E103" s="170"/>
    </row>
    <row r="104" spans="5:5" x14ac:dyDescent="0.2">
      <c r="E104" s="170"/>
    </row>
    <row r="105" spans="5:5" x14ac:dyDescent="0.2">
      <c r="E105" s="170"/>
    </row>
    <row r="106" spans="5:5" x14ac:dyDescent="0.2">
      <c r="E106" s="170"/>
    </row>
    <row r="107" spans="5:5" x14ac:dyDescent="0.2">
      <c r="E107" s="170"/>
    </row>
    <row r="108" spans="5:5" x14ac:dyDescent="0.2">
      <c r="E108" s="170"/>
    </row>
    <row r="109" spans="5:5" x14ac:dyDescent="0.2">
      <c r="E109" s="170"/>
    </row>
    <row r="110" spans="5:5" x14ac:dyDescent="0.2">
      <c r="E110" s="170"/>
    </row>
    <row r="111" spans="5:5" x14ac:dyDescent="0.2">
      <c r="E111" s="170"/>
    </row>
    <row r="112" spans="5:5" x14ac:dyDescent="0.2">
      <c r="E112" s="170"/>
    </row>
    <row r="113" spans="5:5" x14ac:dyDescent="0.2">
      <c r="E113" s="170"/>
    </row>
    <row r="114" spans="5:5" x14ac:dyDescent="0.2">
      <c r="E114" s="170"/>
    </row>
    <row r="115" spans="5:5" x14ac:dyDescent="0.2">
      <c r="E115" s="170"/>
    </row>
    <row r="116" spans="5:5" x14ac:dyDescent="0.2">
      <c r="E116" s="170"/>
    </row>
    <row r="117" spans="5:5" x14ac:dyDescent="0.2">
      <c r="E117" s="170"/>
    </row>
    <row r="118" spans="5:5" x14ac:dyDescent="0.2">
      <c r="E118" s="170"/>
    </row>
    <row r="119" spans="5:5" x14ac:dyDescent="0.2">
      <c r="E119" s="170"/>
    </row>
    <row r="120" spans="5:5" x14ac:dyDescent="0.2">
      <c r="E120" s="170"/>
    </row>
    <row r="121" spans="5:5" x14ac:dyDescent="0.2">
      <c r="E121" s="170"/>
    </row>
    <row r="122" spans="5:5" x14ac:dyDescent="0.2">
      <c r="E122" s="170"/>
    </row>
    <row r="123" spans="5:5" x14ac:dyDescent="0.2">
      <c r="E123" s="170"/>
    </row>
    <row r="124" spans="5:5" x14ac:dyDescent="0.2">
      <c r="E124" s="170"/>
    </row>
    <row r="125" spans="5:5" x14ac:dyDescent="0.2">
      <c r="E125" s="170"/>
    </row>
    <row r="126" spans="5:5" x14ac:dyDescent="0.2">
      <c r="E126" s="170"/>
    </row>
    <row r="127" spans="5:5" x14ac:dyDescent="0.2">
      <c r="E127" s="170"/>
    </row>
    <row r="128" spans="5:5" x14ac:dyDescent="0.2">
      <c r="E128" s="170"/>
    </row>
    <row r="164" spans="21:22" x14ac:dyDescent="0.2">
      <c r="U164" s="216" t="s">
        <v>302</v>
      </c>
      <c r="V164" s="1" t="s">
        <v>275</v>
      </c>
    </row>
    <row r="165" spans="21:22" x14ac:dyDescent="0.2">
      <c r="U165" s="216" t="s">
        <v>319</v>
      </c>
      <c r="V165" s="1" t="s">
        <v>275</v>
      </c>
    </row>
    <row r="166" spans="21:22" x14ac:dyDescent="0.2">
      <c r="U166" s="216" t="s">
        <v>320</v>
      </c>
      <c r="V166" s="1" t="s">
        <v>275</v>
      </c>
    </row>
    <row r="167" spans="21:22" x14ac:dyDescent="0.2">
      <c r="U167" s="216" t="s">
        <v>321</v>
      </c>
      <c r="V167" s="1" t="s">
        <v>275</v>
      </c>
    </row>
    <row r="168" spans="21:22" x14ac:dyDescent="0.2">
      <c r="U168" s="216" t="s">
        <v>303</v>
      </c>
      <c r="V168" s="1" t="s">
        <v>275</v>
      </c>
    </row>
    <row r="169" spans="21:22" x14ac:dyDescent="0.2">
      <c r="U169" s="216" t="s">
        <v>380</v>
      </c>
      <c r="V169" s="1" t="s">
        <v>381</v>
      </c>
    </row>
    <row r="170" spans="21:22" x14ac:dyDescent="0.2">
      <c r="U170" s="216" t="s">
        <v>322</v>
      </c>
      <c r="V170" s="1" t="s">
        <v>275</v>
      </c>
    </row>
    <row r="171" spans="21:22" x14ac:dyDescent="0.2">
      <c r="U171" s="216" t="s">
        <v>300</v>
      </c>
      <c r="V171" s="1" t="s">
        <v>275</v>
      </c>
    </row>
    <row r="172" spans="21:22" x14ac:dyDescent="0.2">
      <c r="U172" s="216" t="s">
        <v>323</v>
      </c>
      <c r="V172" s="1" t="s">
        <v>275</v>
      </c>
    </row>
    <row r="173" spans="21:22" x14ac:dyDescent="0.2">
      <c r="U173" s="216" t="s">
        <v>353</v>
      </c>
      <c r="V173" s="1" t="s">
        <v>275</v>
      </c>
    </row>
    <row r="174" spans="21:22" x14ac:dyDescent="0.2">
      <c r="U174" s="216" t="s">
        <v>301</v>
      </c>
      <c r="V174" s="1" t="s">
        <v>276</v>
      </c>
    </row>
    <row r="175" spans="21:22" x14ac:dyDescent="0.2">
      <c r="U175" s="216" t="s">
        <v>304</v>
      </c>
      <c r="V175" s="1" t="s">
        <v>276</v>
      </c>
    </row>
    <row r="176" spans="21:22" x14ac:dyDescent="0.2">
      <c r="U176" s="216" t="s">
        <v>305</v>
      </c>
      <c r="V176" s="1" t="s">
        <v>276</v>
      </c>
    </row>
    <row r="177" spans="21:22" x14ac:dyDescent="0.2">
      <c r="U177" s="216" t="str">
        <f>$B$29</f>
        <v>[A&lt;1600] turboalimentado</v>
      </c>
      <c r="V177" s="1" t="s">
        <v>276</v>
      </c>
    </row>
    <row r="178" spans="21:22" x14ac:dyDescent="0.2">
      <c r="U178" s="216" t="str">
        <f>$B$30</f>
        <v>A &gt; 1600 y &lt; 2000 atmosférico</v>
      </c>
      <c r="V178" s="1" t="s">
        <v>276</v>
      </c>
    </row>
    <row r="179" spans="21:22" x14ac:dyDescent="0.2">
      <c r="U179" s="216" t="s">
        <v>324</v>
      </c>
      <c r="V179" s="1" t="s">
        <v>276</v>
      </c>
    </row>
    <row r="180" spans="21:22" x14ac:dyDescent="0.2">
      <c r="U180" s="216" t="s">
        <v>325</v>
      </c>
      <c r="V180" s="1" t="s">
        <v>276</v>
      </c>
    </row>
    <row r="181" spans="21:22" x14ac:dyDescent="0.2">
      <c r="U181" s="216" t="s">
        <v>306</v>
      </c>
      <c r="V181" s="1" t="s">
        <v>277</v>
      </c>
    </row>
    <row r="182" spans="21:22" x14ac:dyDescent="0.2">
      <c r="U182" s="216" t="s">
        <v>326</v>
      </c>
      <c r="V182" s="1" t="s">
        <v>277</v>
      </c>
    </row>
    <row r="183" spans="21:22" x14ac:dyDescent="0.2">
      <c r="U183" s="216" t="s">
        <v>327</v>
      </c>
      <c r="V183" s="1" t="s">
        <v>277</v>
      </c>
    </row>
    <row r="184" spans="21:22" x14ac:dyDescent="0.2">
      <c r="U184" s="216" t="s">
        <v>328</v>
      </c>
      <c r="V184" s="1" t="s">
        <v>277</v>
      </c>
    </row>
    <row r="185" spans="21:22" x14ac:dyDescent="0.2">
      <c r="U185" s="216" t="s">
        <v>307</v>
      </c>
      <c r="V185" s="1" t="s">
        <v>308</v>
      </c>
    </row>
    <row r="186" spans="21:22" x14ac:dyDescent="0.2">
      <c r="U186" s="216" t="s">
        <v>329</v>
      </c>
      <c r="V186" s="1" t="s">
        <v>308</v>
      </c>
    </row>
    <row r="187" spans="21:22" x14ac:dyDescent="0.2">
      <c r="U187" s="216" t="s">
        <v>330</v>
      </c>
      <c r="V187" s="1" t="s">
        <v>308</v>
      </c>
    </row>
    <row r="188" spans="21:22" x14ac:dyDescent="0.2">
      <c r="U188" s="216" t="s">
        <v>331</v>
      </c>
      <c r="V188" s="1" t="s">
        <v>308</v>
      </c>
    </row>
  </sheetData>
  <mergeCells count="3">
    <mergeCell ref="A1:K1"/>
    <mergeCell ref="L1:M1"/>
    <mergeCell ref="N1:O1"/>
  </mergeCells>
  <hyperlinks>
    <hyperlink ref="J13" r:id="rId1" display="escuderia@rallidococido.com_x000a_" xr:uid="{00000000-0004-0000-0300-000009000000}"/>
    <hyperlink ref="J14" r:id="rId2" display="escuderia@rallidococido.com_x000a_" xr:uid="{00000000-0004-0000-0300-00000A000000}"/>
    <hyperlink ref="J11" r:id="rId3" display="secretaria@acaia.es" xr:uid="{00000000-0004-0000-0300-000008000000}"/>
    <hyperlink ref="J6" r:id="rId4" display="escuderiavilladeadeje@gmail.com" xr:uid="{00000000-0004-0000-0300-000007000000}"/>
    <hyperlink ref="J12" r:id="rId5" display="secretariadeportiva@faa.net" xr:uid="{00000000-0004-0000-0300-000006000000}"/>
    <hyperlink ref="J10" r:id="rId6" display="secretaria@acpa.es" xr:uid="{00000000-0004-0000-0300-000005000000}"/>
    <hyperlink ref="J9" r:id="rId7" display="secretaria@rallyesantander.com" xr:uid="{00000000-0004-0000-0300-000004000000}"/>
    <hyperlink ref="J4" r:id="rId8" display="rally@islascanarias.com" xr:uid="{00000000-0004-0000-0300-000003000000}"/>
    <hyperlink ref="J7" r:id="rId9" display="secretaria@rallyeourense.es " xr:uid="{00000000-0004-0000-0300-000002000000}"/>
    <hyperlink ref="J5" r:id="rId10" display="20lavila@aiaweb.net" xr:uid="{00000000-0004-0000-0300-000001000000}"/>
    <hyperlink ref="J8" r:id="rId11" display="rourense@bme.es" xr:uid="{00000000-0004-0000-0300-000000000000}"/>
  </hyperlinks>
  <pageMargins left="0.75" right="0.75" top="1" bottom="1" header="0" footer="0"/>
  <pageSetup paperSize="9" orientation="portrait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78</vt:i4>
      </vt:variant>
    </vt:vector>
  </HeadingPairs>
  <TitlesOfParts>
    <vt:vector size="82" baseType="lpstr">
      <vt:lpstr> Boletín de Inscripción </vt:lpstr>
      <vt:lpstr> Derechos de Inscripción </vt:lpstr>
      <vt:lpstr>Exportacion</vt:lpstr>
      <vt:lpstr> Datos de Organizadores </vt:lpstr>
      <vt:lpstr>_Ind1600</vt:lpstr>
      <vt:lpstr>AñoCop</vt:lpstr>
      <vt:lpstr>AñoPil</vt:lpstr>
      <vt:lpstr>' Boletín de Inscripción '!Área_de_impresión</vt:lpstr>
      <vt:lpstr>Autonomico</vt:lpstr>
      <vt:lpstr>Auxiliar</vt:lpstr>
      <vt:lpstr>Blanco</vt:lpstr>
      <vt:lpstr>Categoria234</vt:lpstr>
      <vt:lpstr>DniCifA1</vt:lpstr>
      <vt:lpstr>DniCifA2</vt:lpstr>
      <vt:lpstr>DniCifAux</vt:lpstr>
      <vt:lpstr>DniCifO1</vt:lpstr>
      <vt:lpstr>DniCifO2</vt:lpstr>
      <vt:lpstr>DniCifR1</vt:lpstr>
      <vt:lpstr>DniCifR2</vt:lpstr>
      <vt:lpstr>Efectivo</vt:lpstr>
      <vt:lpstr>España</vt:lpstr>
      <vt:lpstr>Estado5</vt:lpstr>
      <vt:lpstr>EstadoTrofeo3</vt:lpstr>
      <vt:lpstr>EstadoTrofeo7</vt:lpstr>
      <vt:lpstr>EstadoTrofeo8</vt:lpstr>
      <vt:lpstr>Historicos</vt:lpstr>
      <vt:lpstr>Ind2RM1600</vt:lpstr>
      <vt:lpstr>IndCopa</vt:lpstr>
      <vt:lpstr>Inicio</vt:lpstr>
      <vt:lpstr>IVA</vt:lpstr>
      <vt:lpstr>LicenciaA1</vt:lpstr>
      <vt:lpstr>LicenciaA2</vt:lpstr>
      <vt:lpstr>LicenciaAux</vt:lpstr>
      <vt:lpstr>LicenciaO1</vt:lpstr>
      <vt:lpstr>LicenciaO2</vt:lpstr>
      <vt:lpstr>LicenciaR1</vt:lpstr>
      <vt:lpstr>LicenciaR2</vt:lpstr>
      <vt:lpstr>MarcaOuvreur</vt:lpstr>
      <vt:lpstr>ModeloOuvreur</vt:lpstr>
      <vt:lpstr>NacPil</vt:lpstr>
      <vt:lpstr>NombreA1</vt:lpstr>
      <vt:lpstr>NombreA2</vt:lpstr>
      <vt:lpstr>NombreAux</vt:lpstr>
      <vt:lpstr>NombreO1</vt:lpstr>
      <vt:lpstr>NombreO2</vt:lpstr>
      <vt:lpstr>NombreR1</vt:lpstr>
      <vt:lpstr>NombreR2</vt:lpstr>
      <vt:lpstr>Numrallye</vt:lpstr>
      <vt:lpstr>Opcion</vt:lpstr>
      <vt:lpstr>Opcion2</vt:lpstr>
      <vt:lpstr>Ouvreur</vt:lpstr>
      <vt:lpstr>Panta100</vt:lpstr>
      <vt:lpstr>Panta102</vt:lpstr>
      <vt:lpstr>PantaDiesel</vt:lpstr>
      <vt:lpstr>PrimerApellidoA1</vt:lpstr>
      <vt:lpstr>PrimerApellidoA2</vt:lpstr>
      <vt:lpstr>PrimerApellidoAux</vt:lpstr>
      <vt:lpstr>PrimerApellidoO1</vt:lpstr>
      <vt:lpstr>PrimerApellidoO2</vt:lpstr>
      <vt:lpstr>PrimerApellidoR1</vt:lpstr>
      <vt:lpstr>PrimerApellidoR2</vt:lpstr>
      <vt:lpstr>Publicidad</vt:lpstr>
      <vt:lpstr>RM</vt:lpstr>
      <vt:lpstr>Shakedown</vt:lpstr>
      <vt:lpstr>Tabla_Agrupaciones</vt:lpstr>
      <vt:lpstr>Tabla_datos</vt:lpstr>
      <vt:lpstr>Trofeo1</vt:lpstr>
      <vt:lpstr>Trofeo10</vt:lpstr>
      <vt:lpstr>Trofeo11</vt:lpstr>
      <vt:lpstr>Trofeo12</vt:lpstr>
      <vt:lpstr>Trofeo13</vt:lpstr>
      <vt:lpstr>Trofeo14</vt:lpstr>
      <vt:lpstr>Trofeo2</vt:lpstr>
      <vt:lpstr>Trofeo3</vt:lpstr>
      <vt:lpstr>Trofeo4</vt:lpstr>
      <vt:lpstr>Trofeo5</vt:lpstr>
      <vt:lpstr>Trofeo6</vt:lpstr>
      <vt:lpstr>Trofeo7</vt:lpstr>
      <vt:lpstr>Trofeo8</vt:lpstr>
      <vt:lpstr>Trofeo9</vt:lpstr>
      <vt:lpstr>Turbo</vt:lpstr>
      <vt:lpstr>Valpubli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Borja Alvarez</cp:lastModifiedBy>
  <cp:lastPrinted>2017-01-30T10:48:05Z</cp:lastPrinted>
  <dcterms:created xsi:type="dcterms:W3CDTF">2006-10-27T17:07:54Z</dcterms:created>
  <dcterms:modified xsi:type="dcterms:W3CDTF">2018-02-16T10:43:41Z</dcterms:modified>
</cp:coreProperties>
</file>